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E:\Турниры\Питер\2022\"/>
    </mc:Choice>
  </mc:AlternateContent>
  <xr:revisionPtr revIDLastSave="0" documentId="13_ncr:1_{86B26A43-8A70-4B0C-A132-062C1CB8F7D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Регистрация" sheetId="7" r:id="rId1"/>
    <sheet name="A" sheetId="4" r:id="rId2"/>
    <sheet name="B" sheetId="2" r:id="rId3"/>
    <sheet name="C" sheetId="3" r:id="rId4"/>
    <sheet name="D" sheetId="12" r:id="rId5"/>
    <sheet name="KA" sheetId="8" r:id="rId6"/>
    <sheet name="KB" sheetId="9" r:id="rId7"/>
  </sheets>
  <externalReferences>
    <externalReference r:id="rId8"/>
  </externalReferences>
  <definedNames>
    <definedName name="Игрок">[1]База!$A$2:$A$486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" i="12" l="1"/>
  <c r="H12" i="12"/>
  <c r="I4" i="12"/>
  <c r="G12" i="12"/>
  <c r="F10" i="12"/>
  <c r="G4" i="2"/>
  <c r="I14" i="4"/>
  <c r="G13" i="12"/>
  <c r="G10" i="4"/>
  <c r="J10" i="3"/>
  <c r="H12" i="2"/>
  <c r="H4" i="4"/>
  <c r="H12" i="3"/>
  <c r="I8" i="2"/>
  <c r="F10" i="2"/>
  <c r="J4" i="3"/>
  <c r="F12" i="3"/>
  <c r="I4" i="3"/>
  <c r="I6" i="4"/>
  <c r="H6" i="4"/>
  <c r="J8" i="4"/>
  <c r="J10" i="4"/>
  <c r="F12" i="4"/>
  <c r="H10" i="4"/>
  <c r="H30" i="12"/>
  <c r="K4" i="4"/>
  <c r="K6" i="4"/>
  <c r="F6" i="2"/>
  <c r="H14" i="4"/>
  <c r="H21" i="4"/>
  <c r="F12" i="12"/>
  <c r="I8" i="12"/>
  <c r="J8" i="12"/>
  <c r="J10" i="12"/>
  <c r="I8" i="4"/>
  <c r="H12" i="4"/>
  <c r="H13" i="4"/>
  <c r="K8" i="4"/>
  <c r="J11" i="12"/>
  <c r="H26" i="4"/>
  <c r="G12" i="2"/>
  <c r="H13" i="3"/>
  <c r="J10" i="2"/>
  <c r="H4" i="3"/>
  <c r="G4" i="12"/>
  <c r="F8" i="12"/>
  <c r="F9" i="12" s="1"/>
  <c r="J4" i="12"/>
  <c r="J5" i="12" s="1"/>
  <c r="H4" i="12"/>
  <c r="C34" i="12"/>
  <c r="H19" i="12"/>
  <c r="H27" i="12"/>
  <c r="I6" i="12"/>
  <c r="H30" i="3"/>
  <c r="I9" i="12"/>
  <c r="F6" i="3"/>
  <c r="F8" i="4"/>
  <c r="F10" i="4"/>
  <c r="C27" i="3"/>
  <c r="I12" i="3"/>
  <c r="H13" i="12"/>
  <c r="K12" i="4"/>
  <c r="K13" i="4" s="1"/>
  <c r="H10" i="3"/>
  <c r="I12" i="4"/>
  <c r="I6" i="2"/>
  <c r="F13" i="12"/>
  <c r="H4" i="2"/>
  <c r="G12" i="3"/>
  <c r="I8" i="3"/>
  <c r="K10" i="4"/>
  <c r="G5" i="2"/>
  <c r="J8" i="3"/>
  <c r="J9" i="3" s="1"/>
  <c r="G10" i="3"/>
  <c r="C22" i="4"/>
  <c r="I7" i="2"/>
  <c r="G11" i="3"/>
  <c r="K11" i="4"/>
  <c r="G8" i="3"/>
  <c r="I15" i="4"/>
  <c r="F8" i="3"/>
  <c r="G14" i="4"/>
  <c r="F10" i="3"/>
  <c r="G4" i="4"/>
  <c r="H32" i="4"/>
  <c r="H27" i="2"/>
  <c r="H27" i="4"/>
  <c r="H35" i="4"/>
  <c r="H36" i="4"/>
  <c r="F6" i="12"/>
  <c r="F7" i="12" s="1"/>
  <c r="I7" i="12"/>
  <c r="I9" i="4"/>
  <c r="I5" i="12"/>
  <c r="G11" i="12"/>
  <c r="F12" i="2"/>
  <c r="H5" i="4"/>
  <c r="C35" i="2"/>
  <c r="C19" i="12"/>
  <c r="C18" i="12"/>
  <c r="J6" i="12"/>
  <c r="J7" i="12" s="1"/>
  <c r="H6" i="12"/>
  <c r="H10" i="12"/>
  <c r="C26" i="12"/>
  <c r="C35" i="12"/>
  <c r="C27" i="12"/>
  <c r="I6" i="3"/>
  <c r="I7" i="3" s="1"/>
  <c r="G4" i="3"/>
  <c r="H11" i="12"/>
  <c r="J14" i="4"/>
  <c r="J15" i="4" s="1"/>
  <c r="G8" i="2"/>
  <c r="F11" i="12"/>
  <c r="I4" i="4"/>
  <c r="C19" i="2"/>
  <c r="C31" i="12"/>
  <c r="J6" i="4"/>
  <c r="H5" i="12"/>
  <c r="I12" i="2"/>
  <c r="J4" i="4"/>
  <c r="H18" i="12"/>
  <c r="H22" i="3"/>
  <c r="J4" i="2"/>
  <c r="F14" i="4"/>
  <c r="I4" i="2"/>
  <c r="H35" i="2"/>
  <c r="G10" i="2"/>
  <c r="G12" i="4"/>
  <c r="F6" i="4"/>
  <c r="H19" i="3"/>
  <c r="F8" i="2"/>
  <c r="H23" i="3"/>
  <c r="C19" i="3"/>
  <c r="C26" i="2"/>
  <c r="C31" i="4"/>
  <c r="J6" i="3"/>
  <c r="J8" i="2"/>
  <c r="K9" i="4"/>
  <c r="H6" i="2"/>
  <c r="H41" i="4"/>
  <c r="J5" i="2"/>
  <c r="G5" i="12"/>
  <c r="H18" i="2"/>
  <c r="C30" i="4"/>
  <c r="H42" i="4"/>
  <c r="H22" i="4"/>
  <c r="G8" i="12"/>
  <c r="G9" i="12" s="1"/>
  <c r="I12" i="12"/>
  <c r="C22" i="12"/>
  <c r="C23" i="12"/>
  <c r="J6" i="2"/>
  <c r="J7" i="2" s="1"/>
  <c r="H10" i="2"/>
  <c r="H11" i="2" s="1"/>
  <c r="H6" i="3"/>
  <c r="I13" i="12"/>
  <c r="C34" i="3"/>
  <c r="H34" i="3"/>
  <c r="H7" i="12"/>
  <c r="C23" i="2"/>
  <c r="G8" i="4"/>
  <c r="J11" i="2"/>
  <c r="C22" i="3"/>
  <c r="C42" i="4"/>
  <c r="C32" i="4"/>
  <c r="C40" i="4"/>
  <c r="H37" i="4"/>
  <c r="H31" i="2"/>
  <c r="H22" i="2"/>
  <c r="C21" i="4"/>
  <c r="C37" i="4"/>
  <c r="C41" i="4"/>
  <c r="H25" i="4"/>
  <c r="H26" i="12"/>
  <c r="H35" i="12"/>
  <c r="C30" i="12"/>
  <c r="H22" i="12"/>
  <c r="H31" i="12"/>
  <c r="H23" i="12"/>
  <c r="H34" i="12"/>
  <c r="C18" i="3"/>
  <c r="C31" i="3"/>
  <c r="C30" i="2"/>
  <c r="H26" i="2"/>
  <c r="H27" i="3"/>
  <c r="H18" i="3"/>
  <c r="H30" i="2"/>
  <c r="C34" i="2"/>
  <c r="C27" i="2"/>
  <c r="H19" i="2"/>
  <c r="C36" i="4"/>
  <c r="H31" i="4"/>
  <c r="C20" i="4"/>
  <c r="H26" i="3"/>
  <c r="H35" i="3"/>
  <c r="C23" i="3"/>
  <c r="C30" i="3"/>
  <c r="H34" i="2"/>
  <c r="C31" i="2"/>
  <c r="C18" i="2"/>
  <c r="H20" i="4"/>
  <c r="H40" i="4"/>
  <c r="H30" i="4"/>
  <c r="C35" i="4"/>
  <c r="C25" i="4"/>
  <c r="K6" i="12" l="1"/>
  <c r="L7" i="12"/>
  <c r="L5" i="12"/>
  <c r="K4" i="12"/>
  <c r="K12" i="12"/>
  <c r="L13" i="12"/>
  <c r="K10" i="12"/>
  <c r="L11" i="12"/>
  <c r="G13" i="4"/>
  <c r="F11" i="3"/>
  <c r="K7" i="4"/>
  <c r="I5" i="3"/>
  <c r="H7" i="2"/>
  <c r="H11" i="3"/>
  <c r="F7" i="3"/>
  <c r="H5" i="2"/>
  <c r="G15" i="4"/>
  <c r="H31" i="3"/>
  <c r="I13" i="2"/>
  <c r="G5" i="4"/>
  <c r="H11" i="4"/>
  <c r="H23" i="2"/>
  <c r="I9" i="2"/>
  <c r="G9" i="2"/>
  <c r="J5" i="4"/>
  <c r="H5" i="3"/>
  <c r="G11" i="4"/>
  <c r="F11" i="2"/>
  <c r="C26" i="4"/>
  <c r="J7" i="3"/>
  <c r="J7" i="4"/>
  <c r="G9" i="3"/>
  <c r="J9" i="4"/>
  <c r="F13" i="3"/>
  <c r="F9" i="3"/>
  <c r="H7" i="3"/>
  <c r="I13" i="3"/>
  <c r="H13" i="2"/>
  <c r="K5" i="4"/>
  <c r="I5" i="4"/>
  <c r="G5" i="3"/>
  <c r="F7" i="2"/>
  <c r="G13" i="2"/>
  <c r="F9" i="2"/>
  <c r="H15" i="4"/>
  <c r="F11" i="4"/>
  <c r="C35" i="3"/>
  <c r="I5" i="2"/>
  <c r="G9" i="4"/>
  <c r="I13" i="4"/>
  <c r="F7" i="4"/>
  <c r="H7" i="4"/>
  <c r="J5" i="3"/>
  <c r="F13" i="4"/>
  <c r="F9" i="4"/>
  <c r="F13" i="2"/>
  <c r="C26" i="3"/>
  <c r="J11" i="4"/>
  <c r="J11" i="3"/>
  <c r="I9" i="3"/>
  <c r="C27" i="4"/>
  <c r="G13" i="3"/>
  <c r="G11" i="2"/>
  <c r="F15" i="4"/>
  <c r="J9" i="2"/>
  <c r="J9" i="12"/>
  <c r="I7" i="4"/>
  <c r="C22" i="2"/>
  <c r="K8" i="12" l="1"/>
  <c r="L9" i="12"/>
  <c r="L6" i="4"/>
  <c r="M7" i="4"/>
  <c r="L9" i="2"/>
  <c r="K8" i="2"/>
  <c r="L11" i="2"/>
  <c r="K10" i="2"/>
  <c r="L7" i="2"/>
  <c r="K6" i="2"/>
  <c r="L4" i="4"/>
  <c r="M5" i="4"/>
  <c r="L5" i="2"/>
  <c r="K4" i="2"/>
  <c r="L8" i="4"/>
  <c r="M9" i="4"/>
  <c r="K10" i="3"/>
  <c r="L11" i="3"/>
  <c r="L12" i="4"/>
  <c r="M13" i="4"/>
  <c r="M11" i="4"/>
  <c r="L10" i="4"/>
  <c r="L14" i="4"/>
  <c r="M15" i="4"/>
  <c r="L13" i="2"/>
  <c r="K12" i="2"/>
  <c r="K8" i="3"/>
  <c r="L9" i="3"/>
  <c r="K4" i="3"/>
  <c r="L5" i="3"/>
  <c r="L7" i="3"/>
  <c r="K6" i="3"/>
  <c r="L13" i="3"/>
  <c r="K12" i="3"/>
</calcChain>
</file>

<file path=xl/sharedStrings.xml><?xml version="1.0" encoding="utf-8"?>
<sst xmlns="http://schemas.openxmlformats.org/spreadsheetml/2006/main" count="307" uniqueCount="92">
  <si>
    <t>Команда</t>
  </si>
  <si>
    <t>победы</t>
  </si>
  <si>
    <t>доп</t>
  </si>
  <si>
    <t>место</t>
  </si>
  <si>
    <t/>
  </si>
  <si>
    <t>Тур 1</t>
  </si>
  <si>
    <t>дор.</t>
  </si>
  <si>
    <t>Тур 2</t>
  </si>
  <si>
    <t>Тур 3</t>
  </si>
  <si>
    <t>Тур 4</t>
  </si>
  <si>
    <t>Тур 5</t>
  </si>
  <si>
    <t>X</t>
  </si>
  <si>
    <t>A</t>
  </si>
  <si>
    <t>B</t>
  </si>
  <si>
    <t>C</t>
  </si>
  <si>
    <t>D</t>
  </si>
  <si>
    <t>Группа А</t>
  </si>
  <si>
    <t>Группа В</t>
  </si>
  <si>
    <t>Группа С</t>
  </si>
  <si>
    <t>Группа D</t>
  </si>
  <si>
    <t>Кубок Б</t>
  </si>
  <si>
    <t>Кубок А</t>
  </si>
  <si>
    <t>д"ВО"е</t>
  </si>
  <si>
    <t>Йожь</t>
  </si>
  <si>
    <t>Авант 1</t>
  </si>
  <si>
    <t>Ильичи</t>
  </si>
  <si>
    <t>Б.Г.</t>
  </si>
  <si>
    <t>Авант</t>
  </si>
  <si>
    <t>Калуга</t>
  </si>
  <si>
    <t>Оптимисты</t>
  </si>
  <si>
    <t>ГаК</t>
  </si>
  <si>
    <t>КиТ</t>
  </si>
  <si>
    <t>КШУ</t>
  </si>
  <si>
    <t>Брат 2</t>
  </si>
  <si>
    <t>БМП</t>
  </si>
  <si>
    <t>НеваДа</t>
  </si>
  <si>
    <t>Петросвет</t>
  </si>
  <si>
    <t>Magnifique</t>
  </si>
  <si>
    <t>Хлопцы</t>
  </si>
  <si>
    <t>Дубль В</t>
  </si>
  <si>
    <t>Фейсролл</t>
  </si>
  <si>
    <t>Виват</t>
  </si>
  <si>
    <t>Шляпа</t>
  </si>
  <si>
    <t>отказ</t>
  </si>
  <si>
    <t>команда</t>
  </si>
  <si>
    <t>Рейтинг</t>
  </si>
  <si>
    <t>игрок 1</t>
  </si>
  <si>
    <t>игрок 2</t>
  </si>
  <si>
    <t>Анухин Виктор</t>
  </si>
  <si>
    <t>Воронов Олег</t>
  </si>
  <si>
    <t>Шундрин Михаил</t>
  </si>
  <si>
    <t>Шундрин Алексей</t>
  </si>
  <si>
    <t>Михеенко Алексей</t>
  </si>
  <si>
    <t>Трутнев Евгений</t>
  </si>
  <si>
    <t>Каргашин Илья</t>
  </si>
  <si>
    <t>Балахтин Илья</t>
  </si>
  <si>
    <t>Борисов Александр</t>
  </si>
  <si>
    <t>Гулинин Евгений</t>
  </si>
  <si>
    <t>Африканов Андрей</t>
  </si>
  <si>
    <t>Ли Александр</t>
  </si>
  <si>
    <t>Банщиков Андрей</t>
  </si>
  <si>
    <t>Гоцфрид Константин</t>
  </si>
  <si>
    <t>Рядовиков Алексей</t>
  </si>
  <si>
    <t>Трофимов Александр</t>
  </si>
  <si>
    <t>Комаров Александр</t>
  </si>
  <si>
    <t>Гаджиев Сеявуш</t>
  </si>
  <si>
    <t>Крошилов Александр</t>
  </si>
  <si>
    <t>Тихонов Дмитрий</t>
  </si>
  <si>
    <t>Ткаченко Алексей</t>
  </si>
  <si>
    <t>Мишин Дмитрий</t>
  </si>
  <si>
    <t>Сутырин Виктор</t>
  </si>
  <si>
    <t>Волков Денис</t>
  </si>
  <si>
    <t>Бейгер Максим</t>
  </si>
  <si>
    <t>Поляков Алексей</t>
  </si>
  <si>
    <t>Осокин Евгений</t>
  </si>
  <si>
    <t>Эйкстер Артем</t>
  </si>
  <si>
    <t>Колпаков Петр</t>
  </si>
  <si>
    <t>Светличный Руслан</t>
  </si>
  <si>
    <t>Лютиков Александр</t>
  </si>
  <si>
    <t>Энжольрас Жером</t>
  </si>
  <si>
    <t>Волков Валерий</t>
  </si>
  <si>
    <t>Дружинин Олег</t>
  </si>
  <si>
    <t>Захаров Владимир</t>
  </si>
  <si>
    <t>Перепелица</t>
  </si>
  <si>
    <t>Овчинников Тимофей</t>
  </si>
  <si>
    <t>Педченко Александр</t>
  </si>
  <si>
    <t>Кувакин Валерий</t>
  </si>
  <si>
    <t>Смирнов Виктор</t>
  </si>
  <si>
    <t>Фальковский Николай</t>
  </si>
  <si>
    <t>Лукоянов Александр</t>
  </si>
  <si>
    <t>Фейсрол</t>
  </si>
  <si>
    <t>ГАК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</si>
</sst>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+##;\-##;0"/>
    <numFmt numFmtId="165" formatCode="\+##;\-##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36"/>
      <color indexed="8"/>
      <name val="Cambria"/>
      <family val="1"/>
      <charset val="204"/>
      <scheme val="major"/>
    </font>
    <font>
      <sz val="18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rebuchet MS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64" fontId="4" fillId="0" borderId="12" xfId="0" applyNumberFormat="1" applyFont="1" applyBorder="1" applyAlignment="1">
      <alignment horizontal="center" vertical="center"/>
    </xf>
    <xf numFmtId="165" fontId="4" fillId="2" borderId="18" xfId="0" applyNumberFormat="1" applyFont="1" applyFill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/>
    </xf>
    <xf numFmtId="164" fontId="4" fillId="0" borderId="20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164" fontId="4" fillId="0" borderId="18" xfId="0" applyNumberFormat="1" applyFont="1" applyBorder="1" applyAlignment="1">
      <alignment horizontal="center" vertical="center"/>
    </xf>
    <xf numFmtId="165" fontId="4" fillId="2" borderId="19" xfId="0" applyNumberFormat="1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164" fontId="4" fillId="0" borderId="26" xfId="0" applyNumberFormat="1" applyFont="1" applyBorder="1" applyAlignment="1">
      <alignment horizontal="center" vertical="center"/>
    </xf>
    <xf numFmtId="164" fontId="4" fillId="0" borderId="27" xfId="0" applyNumberFormat="1" applyFont="1" applyBorder="1" applyAlignment="1">
      <alignment horizontal="center" vertical="center"/>
    </xf>
    <xf numFmtId="165" fontId="4" fillId="2" borderId="28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0" fillId="0" borderId="0" xfId="0" applyAlignment="1">
      <alignment horizontal="right" indent="1"/>
    </xf>
    <xf numFmtId="0" fontId="0" fillId="0" borderId="0" xfId="0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/>
    <xf numFmtId="0" fontId="0" fillId="0" borderId="0" xfId="0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0" fillId="0" borderId="19" xfId="0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9" fillId="0" borderId="19" xfId="0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Fill="1" applyBorder="1"/>
    <xf numFmtId="0" fontId="10" fillId="0" borderId="19" xfId="0" applyFont="1" applyFill="1" applyBorder="1"/>
    <xf numFmtId="0" fontId="3" fillId="0" borderId="7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 wrapText="1" indent="1"/>
    </xf>
    <xf numFmtId="0" fontId="3" fillId="0" borderId="9" xfId="0" applyFont="1" applyFill="1" applyBorder="1" applyAlignment="1">
      <alignment horizontal="left" vertical="center" wrapText="1" indent="1"/>
    </xf>
    <xf numFmtId="0" fontId="3" fillId="0" borderId="10" xfId="0" applyFont="1" applyFill="1" applyBorder="1" applyAlignment="1">
      <alignment horizontal="left" vertical="center" wrapText="1" indent="1"/>
    </xf>
    <xf numFmtId="0" fontId="3" fillId="0" borderId="15" xfId="0" applyFont="1" applyFill="1" applyBorder="1" applyAlignment="1">
      <alignment horizontal="left" vertical="center" wrapText="1" indent="1"/>
    </xf>
    <xf numFmtId="0" fontId="3" fillId="0" borderId="16" xfId="0" applyFont="1" applyFill="1" applyBorder="1" applyAlignment="1">
      <alignment horizontal="left" vertical="center" wrapText="1" indent="1"/>
    </xf>
    <xf numFmtId="0" fontId="3" fillId="0" borderId="17" xfId="0" applyFont="1" applyFill="1" applyBorder="1" applyAlignment="1">
      <alignment horizontal="left" vertical="center" wrapText="1" indent="1"/>
    </xf>
    <xf numFmtId="0" fontId="3" fillId="0" borderId="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2" xfId="0" applyBorder="1" applyAlignment="1">
      <alignment horizontal="center" vertical="center"/>
    </xf>
    <xf numFmtId="0" fontId="3" fillId="0" borderId="23" xfId="0" applyFont="1" applyFill="1" applyBorder="1" applyAlignment="1">
      <alignment horizontal="left" vertical="center" wrapText="1" indent="1"/>
    </xf>
    <xf numFmtId="0" fontId="3" fillId="0" borderId="24" xfId="0" applyFont="1" applyFill="1" applyBorder="1" applyAlignment="1">
      <alignment horizontal="left" vertical="center" wrapText="1" indent="1"/>
    </xf>
    <xf numFmtId="0" fontId="3" fillId="0" borderId="25" xfId="0" applyFont="1" applyFill="1" applyBorder="1" applyAlignment="1">
      <alignment horizontal="left" vertical="center" wrapText="1" indent="1"/>
    </xf>
    <xf numFmtId="0" fontId="3" fillId="0" borderId="2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 shrinkToFit="1"/>
    </xf>
    <xf numFmtId="0" fontId="7" fillId="0" borderId="39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 shrinkToFit="1"/>
    </xf>
    <xf numFmtId="0" fontId="7" fillId="3" borderId="42" xfId="0" applyFont="1" applyFill="1" applyBorder="1" applyAlignment="1">
      <alignment horizontal="center" vertical="center" shrinkToFit="1"/>
    </xf>
    <xf numFmtId="0" fontId="7" fillId="3" borderId="29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3"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rgb="FF00B05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0;&#1090;&#1077;&#1088;%20&#1076;&#1091;&#1087;&#1083;&#1077;&#1090;&#1099;%20&#1084;&#1091;&#1078;%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Турнир"/>
      <sheetName val="Регистрация"/>
      <sheetName val="Команды"/>
      <sheetName val="Составы"/>
      <sheetName val="Рабочий"/>
      <sheetName val="Триплеты игроки"/>
      <sheetName val="Триплеты команды"/>
      <sheetName val="Для печати"/>
      <sheetName val="Рейтин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7"/>
  <dimension ref="A1:E23"/>
  <sheetViews>
    <sheetView workbookViewId="0">
      <selection activeCell="G20" sqref="G20"/>
    </sheetView>
  </sheetViews>
  <sheetFormatPr defaultRowHeight="15" x14ac:dyDescent="0.25"/>
  <cols>
    <col min="1" max="1" width="5" style="1" customWidth="1"/>
    <col min="2" max="2" width="18.140625" customWidth="1"/>
    <col min="3" max="3" width="10.5703125" style="1" customWidth="1"/>
    <col min="4" max="5" width="27.7109375" customWidth="1"/>
  </cols>
  <sheetData>
    <row r="1" spans="1:5" x14ac:dyDescent="0.25">
      <c r="A1" s="45"/>
      <c r="B1" s="46" t="s">
        <v>44</v>
      </c>
      <c r="C1" s="47" t="s">
        <v>45</v>
      </c>
      <c r="D1" s="47" t="s">
        <v>46</v>
      </c>
      <c r="E1" s="47" t="s">
        <v>47</v>
      </c>
    </row>
    <row r="2" spans="1:5" x14ac:dyDescent="0.25">
      <c r="A2" s="45"/>
      <c r="B2" s="48"/>
      <c r="C2" s="49"/>
      <c r="D2" s="50"/>
      <c r="E2" s="50"/>
    </row>
    <row r="3" spans="1:5" ht="16.5" x14ac:dyDescent="0.3">
      <c r="A3" s="45">
        <v>1</v>
      </c>
      <c r="B3" s="51" t="s">
        <v>22</v>
      </c>
      <c r="C3" s="49">
        <v>3470</v>
      </c>
      <c r="D3" s="50" t="s">
        <v>48</v>
      </c>
      <c r="E3" s="50" t="s">
        <v>49</v>
      </c>
    </row>
    <row r="4" spans="1:5" ht="16.5" x14ac:dyDescent="0.3">
      <c r="A4" s="45">
        <v>2</v>
      </c>
      <c r="B4" s="51" t="s">
        <v>23</v>
      </c>
      <c r="C4" s="49">
        <v>3078</v>
      </c>
      <c r="D4" s="50" t="s">
        <v>50</v>
      </c>
      <c r="E4" s="50" t="s">
        <v>51</v>
      </c>
    </row>
    <row r="5" spans="1:5" ht="16.5" x14ac:dyDescent="0.3">
      <c r="A5" s="45">
        <v>3</v>
      </c>
      <c r="B5" s="51" t="s">
        <v>24</v>
      </c>
      <c r="C5" s="49">
        <v>3066</v>
      </c>
      <c r="D5" s="50" t="s">
        <v>52</v>
      </c>
      <c r="E5" s="50" t="s">
        <v>53</v>
      </c>
    </row>
    <row r="6" spans="1:5" ht="16.5" x14ac:dyDescent="0.3">
      <c r="A6" s="45">
        <v>4</v>
      </c>
      <c r="B6" s="51" t="s">
        <v>25</v>
      </c>
      <c r="C6" s="49">
        <v>1276</v>
      </c>
      <c r="D6" s="50" t="s">
        <v>54</v>
      </c>
      <c r="E6" s="50" t="s">
        <v>55</v>
      </c>
    </row>
    <row r="7" spans="1:5" ht="16.5" x14ac:dyDescent="0.3">
      <c r="A7" s="45">
        <v>5</v>
      </c>
      <c r="B7" s="51" t="s">
        <v>26</v>
      </c>
      <c r="C7" s="49">
        <v>2590</v>
      </c>
      <c r="D7" s="50" t="s">
        <v>56</v>
      </c>
      <c r="E7" s="50" t="s">
        <v>57</v>
      </c>
    </row>
    <row r="8" spans="1:5" ht="16.5" x14ac:dyDescent="0.3">
      <c r="A8" s="45">
        <v>6</v>
      </c>
      <c r="B8" s="51" t="s">
        <v>27</v>
      </c>
      <c r="C8" s="49">
        <v>2452</v>
      </c>
      <c r="D8" s="50" t="s">
        <v>58</v>
      </c>
      <c r="E8" s="50" t="s">
        <v>59</v>
      </c>
    </row>
    <row r="9" spans="1:5" ht="16.5" x14ac:dyDescent="0.3">
      <c r="A9" s="45">
        <v>7</v>
      </c>
      <c r="B9" s="51" t="s">
        <v>28</v>
      </c>
      <c r="C9" s="49">
        <v>1881</v>
      </c>
      <c r="D9" s="50" t="s">
        <v>60</v>
      </c>
      <c r="E9" s="50" t="s">
        <v>61</v>
      </c>
    </row>
    <row r="10" spans="1:5" ht="16.5" x14ac:dyDescent="0.3">
      <c r="A10" s="45">
        <v>8</v>
      </c>
      <c r="B10" s="51" t="s">
        <v>29</v>
      </c>
      <c r="C10" s="49">
        <v>1876</v>
      </c>
      <c r="D10" s="50" t="s">
        <v>62</v>
      </c>
      <c r="E10" s="50" t="s">
        <v>63</v>
      </c>
    </row>
    <row r="11" spans="1:5" ht="16.5" x14ac:dyDescent="0.3">
      <c r="A11" s="45">
        <v>9</v>
      </c>
      <c r="B11" s="51" t="s">
        <v>30</v>
      </c>
      <c r="C11" s="49">
        <v>1503</v>
      </c>
      <c r="D11" s="50" t="s">
        <v>64</v>
      </c>
      <c r="E11" s="50" t="s">
        <v>65</v>
      </c>
    </row>
    <row r="12" spans="1:5" ht="16.5" x14ac:dyDescent="0.3">
      <c r="A12" s="45">
        <v>10</v>
      </c>
      <c r="B12" s="51" t="s">
        <v>31</v>
      </c>
      <c r="C12" s="49">
        <v>1486</v>
      </c>
      <c r="D12" s="50" t="s">
        <v>66</v>
      </c>
      <c r="E12" s="50" t="s">
        <v>67</v>
      </c>
    </row>
    <row r="13" spans="1:5" ht="16.5" x14ac:dyDescent="0.3">
      <c r="A13" s="45">
        <v>11</v>
      </c>
      <c r="B13" s="51" t="s">
        <v>32</v>
      </c>
      <c r="C13" s="49">
        <v>978</v>
      </c>
      <c r="D13" s="50" t="s">
        <v>68</v>
      </c>
      <c r="E13" s="50" t="s">
        <v>69</v>
      </c>
    </row>
    <row r="14" spans="1:5" ht="16.5" x14ac:dyDescent="0.3">
      <c r="A14" s="45">
        <v>12</v>
      </c>
      <c r="B14" s="51" t="s">
        <v>33</v>
      </c>
      <c r="C14" s="49">
        <v>900</v>
      </c>
      <c r="D14" s="50" t="s">
        <v>70</v>
      </c>
      <c r="E14" s="50" t="s">
        <v>71</v>
      </c>
    </row>
    <row r="15" spans="1:5" x14ac:dyDescent="0.25">
      <c r="A15" s="45">
        <v>13</v>
      </c>
      <c r="B15" s="48" t="s">
        <v>34</v>
      </c>
      <c r="C15" s="49">
        <v>794</v>
      </c>
      <c r="D15" s="50" t="s">
        <v>72</v>
      </c>
      <c r="E15" s="50" t="s">
        <v>73</v>
      </c>
    </row>
    <row r="16" spans="1:5" ht="16.5" x14ac:dyDescent="0.3">
      <c r="A16" s="45">
        <v>14</v>
      </c>
      <c r="B16" s="51" t="s">
        <v>35</v>
      </c>
      <c r="C16" s="49">
        <v>457</v>
      </c>
      <c r="D16" s="50" t="s">
        <v>74</v>
      </c>
      <c r="E16" s="50" t="s">
        <v>75</v>
      </c>
    </row>
    <row r="17" spans="1:5" ht="16.5" x14ac:dyDescent="0.3">
      <c r="A17" s="45">
        <v>15</v>
      </c>
      <c r="B17" s="51" t="s">
        <v>36</v>
      </c>
      <c r="C17" s="49">
        <v>390</v>
      </c>
      <c r="D17" s="50" t="s">
        <v>76</v>
      </c>
      <c r="E17" s="50" t="s">
        <v>77</v>
      </c>
    </row>
    <row r="18" spans="1:5" ht="16.5" x14ac:dyDescent="0.3">
      <c r="A18" s="45">
        <v>16</v>
      </c>
      <c r="B18" s="51" t="s">
        <v>37</v>
      </c>
      <c r="C18" s="49">
        <v>131</v>
      </c>
      <c r="D18" s="50" t="s">
        <v>78</v>
      </c>
      <c r="E18" s="50" t="s">
        <v>79</v>
      </c>
    </row>
    <row r="19" spans="1:5" ht="16.5" x14ac:dyDescent="0.3">
      <c r="A19" s="45">
        <v>17</v>
      </c>
      <c r="B19" s="51" t="s">
        <v>38</v>
      </c>
      <c r="C19" s="49">
        <v>32</v>
      </c>
      <c r="D19" s="50" t="s">
        <v>80</v>
      </c>
      <c r="E19" s="50" t="s">
        <v>81</v>
      </c>
    </row>
    <row r="20" spans="1:5" ht="16.5" x14ac:dyDescent="0.3">
      <c r="A20" s="45">
        <v>18</v>
      </c>
      <c r="B20" s="51" t="s">
        <v>39</v>
      </c>
      <c r="C20" s="49">
        <v>4</v>
      </c>
      <c r="D20" s="50" t="s">
        <v>82</v>
      </c>
      <c r="E20" s="50" t="s">
        <v>83</v>
      </c>
    </row>
    <row r="21" spans="1:5" ht="16.5" x14ac:dyDescent="0.3">
      <c r="A21" s="45">
        <v>19</v>
      </c>
      <c r="B21" s="51" t="s">
        <v>40</v>
      </c>
      <c r="C21" s="49">
        <v>3</v>
      </c>
      <c r="D21" s="50" t="s">
        <v>84</v>
      </c>
      <c r="E21" s="50" t="s">
        <v>85</v>
      </c>
    </row>
    <row r="22" spans="1:5" ht="16.5" x14ac:dyDescent="0.3">
      <c r="A22" s="45">
        <v>20</v>
      </c>
      <c r="B22" s="51" t="s">
        <v>41</v>
      </c>
      <c r="C22" s="49">
        <v>2</v>
      </c>
      <c r="D22" s="50" t="s">
        <v>86</v>
      </c>
      <c r="E22" s="50" t="s">
        <v>87</v>
      </c>
    </row>
    <row r="23" spans="1:5" ht="16.5" x14ac:dyDescent="0.3">
      <c r="A23" s="45">
        <v>21</v>
      </c>
      <c r="B23" s="51" t="s">
        <v>42</v>
      </c>
      <c r="C23" s="49">
        <v>1</v>
      </c>
      <c r="D23" s="50" t="s">
        <v>88</v>
      </c>
      <c r="E23" s="50" t="s">
        <v>89</v>
      </c>
    </row>
  </sheetData>
  <conditionalFormatting sqref="D2:E23">
    <cfRule type="expression" dxfId="2" priority="1">
      <formula>L2=2</formula>
    </cfRule>
    <cfRule type="expression" dxfId="1" priority="2">
      <formula>L2=1</formula>
    </cfRule>
    <cfRule type="expression" dxfId="0" priority="3">
      <formula>L2=3</formula>
    </cfRule>
  </conditionalFormatting>
  <dataValidations count="1">
    <dataValidation type="list" allowBlank="1" showInputMessage="1" showErrorMessage="1" sqref="D2:E23" xr:uid="{00000000-0002-0000-0000-000000000000}">
      <formula1>Игрок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4">
    <pageSetUpPr fitToPage="1"/>
  </sheetPr>
  <dimension ref="A1:N42"/>
  <sheetViews>
    <sheetView tabSelected="1" workbookViewId="0">
      <selection activeCell="D17" sqref="D17"/>
    </sheetView>
  </sheetViews>
  <sheetFormatPr defaultRowHeight="15" x14ac:dyDescent="0.25"/>
  <cols>
    <col min="1" max="1" width="4" customWidth="1"/>
    <col min="2" max="12" width="10.28515625" customWidth="1"/>
    <col min="13" max="13" width="10.28515625" style="31" customWidth="1"/>
    <col min="14" max="15" width="10.28515625" customWidth="1"/>
  </cols>
  <sheetData>
    <row r="1" spans="1:14" ht="59.25" customHeight="1" x14ac:dyDescent="0.25">
      <c r="B1" s="54" t="s">
        <v>16</v>
      </c>
      <c r="C1" s="54"/>
      <c r="D1" s="54"/>
      <c r="E1" s="54"/>
      <c r="F1" s="54"/>
      <c r="G1" s="54"/>
      <c r="H1" s="54"/>
      <c r="I1" s="54"/>
      <c r="J1" s="54"/>
      <c r="K1" s="54"/>
      <c r="M1"/>
    </row>
    <row r="2" spans="1:14" ht="15.75" thickBot="1" x14ac:dyDescent="0.3">
      <c r="M2"/>
    </row>
    <row r="3" spans="1:14" ht="30" customHeight="1" thickBot="1" x14ac:dyDescent="0.3">
      <c r="B3" s="2"/>
      <c r="C3" s="55" t="s">
        <v>0</v>
      </c>
      <c r="D3" s="56"/>
      <c r="E3" s="57"/>
      <c r="F3" s="3">
        <v>1</v>
      </c>
      <c r="G3" s="3">
        <v>2</v>
      </c>
      <c r="H3" s="3">
        <v>3</v>
      </c>
      <c r="I3" s="4">
        <v>4</v>
      </c>
      <c r="J3" s="4">
        <v>5</v>
      </c>
      <c r="K3" s="4">
        <v>6</v>
      </c>
      <c r="L3" s="28" t="s">
        <v>1</v>
      </c>
      <c r="M3" s="3" t="s">
        <v>2</v>
      </c>
      <c r="N3" s="29" t="s">
        <v>3</v>
      </c>
    </row>
    <row r="4" spans="1:14" ht="24" customHeight="1" x14ac:dyDescent="0.25">
      <c r="A4" s="1" t="s">
        <v>11</v>
      </c>
      <c r="B4" s="58">
        <v>1</v>
      </c>
      <c r="C4" s="60" t="s">
        <v>22</v>
      </c>
      <c r="D4" s="61"/>
      <c r="E4" s="62"/>
      <c r="F4" s="6" t="s">
        <v>4</v>
      </c>
      <c r="G4" s="7" t="str">
        <f ca="1">INDIRECT(ADDRESS(27,6))&amp;":"&amp;INDIRECT(ADDRESS(27,7))</f>
        <v>13:1</v>
      </c>
      <c r="H4" s="7" t="str">
        <f ca="1">INDIRECT(ADDRESS(31,7))&amp;":"&amp;INDIRECT(ADDRESS(31,6))</f>
        <v>7:11</v>
      </c>
      <c r="I4" s="7" t="str">
        <f ca="1">INDIRECT(ADDRESS(36,6))&amp;":"&amp;INDIRECT(ADDRESS(36,7))</f>
        <v>11:6</v>
      </c>
      <c r="J4" s="7" t="str">
        <f ca="1">INDIRECT(ADDRESS(42,7))&amp;":"&amp;INDIRECT(ADDRESS(42,6))</f>
        <v>13:2</v>
      </c>
      <c r="K4" s="8" t="str">
        <f ca="1">INDIRECT(ADDRESS(20,6))&amp;":"&amp;INDIRECT(ADDRESS(20,7))</f>
        <v>10:7</v>
      </c>
      <c r="L4" s="66">
        <f ca="1">IF(COUNT(F5:K5)=0,"",COUNTIF(F5:K5,"&gt;0")+0.5*COUNTIF(F5:K5,0))</f>
        <v>4</v>
      </c>
      <c r="M4" s="9">
        <v>8</v>
      </c>
      <c r="N4" s="52">
        <v>1</v>
      </c>
    </row>
    <row r="5" spans="1:14" ht="24" customHeight="1" x14ac:dyDescent="0.25">
      <c r="A5" s="1">
        <v>1</v>
      </c>
      <c r="B5" s="59"/>
      <c r="C5" s="63"/>
      <c r="D5" s="64"/>
      <c r="E5" s="65"/>
      <c r="F5" s="10" t="s">
        <v>4</v>
      </c>
      <c r="G5" s="11">
        <f ca="1">IF(LEN(INDIRECT(ADDRESS(ROW()-1, COLUMN())))=1,"",INDIRECT(ADDRESS(27,6))-INDIRECT(ADDRESS(27,7)))</f>
        <v>12</v>
      </c>
      <c r="H5" s="11">
        <f ca="1">IF(LEN(INDIRECT(ADDRESS(ROW()-1, COLUMN())))=1,"",INDIRECT(ADDRESS(31,7))-INDIRECT(ADDRESS(31,6)))</f>
        <v>-4</v>
      </c>
      <c r="I5" s="11">
        <f ca="1">IF(LEN(INDIRECT(ADDRESS(ROW()-1, COLUMN())))=1,"",INDIRECT(ADDRESS(36,6))-INDIRECT(ADDRESS(36,7)))</f>
        <v>5</v>
      </c>
      <c r="J5" s="11">
        <f ca="1">IF(LEN(INDIRECT(ADDRESS(ROW()-1, COLUMN())))=1,"",INDIRECT(ADDRESS(42,7))-INDIRECT(ADDRESS(42,6)))</f>
        <v>11</v>
      </c>
      <c r="K5" s="12">
        <f ca="1">IF(LEN(INDIRECT(ADDRESS(ROW()-1, COLUMN())))=1,"",INDIRECT(ADDRESS(20,6))-INDIRECT(ADDRESS(20,7)))</f>
        <v>3</v>
      </c>
      <c r="L5" s="67"/>
      <c r="M5" s="11">
        <f ca="1">IF(COUNT(F5:K5)=0,"",SUM(F5:K5))</f>
        <v>27</v>
      </c>
      <c r="N5" s="53"/>
    </row>
    <row r="6" spans="1:14" ht="24" customHeight="1" x14ac:dyDescent="0.25">
      <c r="A6" s="1" t="s">
        <v>11</v>
      </c>
      <c r="B6" s="68">
        <v>2</v>
      </c>
      <c r="C6" s="63" t="s">
        <v>91</v>
      </c>
      <c r="D6" s="64"/>
      <c r="E6" s="65"/>
      <c r="F6" s="13" t="str">
        <f ca="1">INDIRECT(ADDRESS(27,7))&amp;":"&amp;INDIRECT(ADDRESS(27,6))</f>
        <v>1:13</v>
      </c>
      <c r="G6" s="14" t="s">
        <v>4</v>
      </c>
      <c r="H6" s="15" t="str">
        <f ca="1">INDIRECT(ADDRESS(37,6))&amp;":"&amp;INDIRECT(ADDRESS(37,7))</f>
        <v>10:9</v>
      </c>
      <c r="I6" s="15" t="str">
        <f ca="1">INDIRECT(ADDRESS(41,7))&amp;":"&amp;INDIRECT(ADDRESS(41,6))</f>
        <v>10:4</v>
      </c>
      <c r="J6" s="15" t="str">
        <f ca="1">INDIRECT(ADDRESS(21,6))&amp;":"&amp;INDIRECT(ADDRESS(21,7))</f>
        <v>13:7</v>
      </c>
      <c r="K6" s="16" t="str">
        <f ca="1">INDIRECT(ADDRESS(30,6))&amp;":"&amp;INDIRECT(ADDRESS(30,7))</f>
        <v>13:1</v>
      </c>
      <c r="L6" s="67">
        <f ca="1">IF(COUNT(F7:K7)=0,"",COUNTIF(F7:K7,"&gt;0")+0.5*COUNTIF(F7:K7,0))</f>
        <v>4</v>
      </c>
      <c r="M6" s="11">
        <v>-11</v>
      </c>
      <c r="N6" s="69">
        <v>3</v>
      </c>
    </row>
    <row r="7" spans="1:14" ht="24" customHeight="1" x14ac:dyDescent="0.25">
      <c r="A7" s="1">
        <v>9</v>
      </c>
      <c r="B7" s="59"/>
      <c r="C7" s="63"/>
      <c r="D7" s="64"/>
      <c r="E7" s="65"/>
      <c r="F7" s="17">
        <f ca="1">IF(LEN(INDIRECT(ADDRESS(ROW()-1, COLUMN())))=1,"",INDIRECT(ADDRESS(27,7))-INDIRECT(ADDRESS(27,6)))</f>
        <v>-12</v>
      </c>
      <c r="G7" s="18" t="s">
        <v>4</v>
      </c>
      <c r="H7" s="11">
        <f ca="1">IF(LEN(INDIRECT(ADDRESS(ROW()-1, COLUMN())))=1,"",INDIRECT(ADDRESS(37,6))-INDIRECT(ADDRESS(37,7)))</f>
        <v>1</v>
      </c>
      <c r="I7" s="11">
        <f ca="1">IF(LEN(INDIRECT(ADDRESS(ROW()-1, COLUMN())))=1,"",INDIRECT(ADDRESS(41,7))-INDIRECT(ADDRESS(41,6)))</f>
        <v>6</v>
      </c>
      <c r="J7" s="11">
        <f ca="1">IF(LEN(INDIRECT(ADDRESS(ROW()-1, COLUMN())))=1,"",INDIRECT(ADDRESS(21,6))-INDIRECT(ADDRESS(21,7)))</f>
        <v>6</v>
      </c>
      <c r="K7" s="12">
        <f ca="1">IF(LEN(INDIRECT(ADDRESS(ROW()-1, COLUMN())))=1,"",INDIRECT(ADDRESS(30,6))-INDIRECT(ADDRESS(30,7)))</f>
        <v>12</v>
      </c>
      <c r="L7" s="67"/>
      <c r="M7" s="11">
        <f ca="1">IF(COUNT(F7:K7)=0,"",SUM(F7:K7))</f>
        <v>13</v>
      </c>
      <c r="N7" s="53"/>
    </row>
    <row r="8" spans="1:14" ht="24" customHeight="1" x14ac:dyDescent="0.25">
      <c r="A8" s="1" t="s">
        <v>11</v>
      </c>
      <c r="B8" s="68">
        <v>3</v>
      </c>
      <c r="C8" s="63" t="s">
        <v>26</v>
      </c>
      <c r="D8" s="64"/>
      <c r="E8" s="65"/>
      <c r="F8" s="13" t="str">
        <f ca="1">INDIRECT(ADDRESS(31,6))&amp;":"&amp;INDIRECT(ADDRESS(31,7))</f>
        <v>11:7</v>
      </c>
      <c r="G8" s="15" t="str">
        <f ca="1">INDIRECT(ADDRESS(37,7))&amp;":"&amp;INDIRECT(ADDRESS(37,6))</f>
        <v>9:10</v>
      </c>
      <c r="H8" s="14" t="s">
        <v>4</v>
      </c>
      <c r="I8" s="15" t="str">
        <f ca="1">INDIRECT(ADDRESS(22,6))&amp;":"&amp;INDIRECT(ADDRESS(22,7))</f>
        <v>12:4</v>
      </c>
      <c r="J8" s="15" t="str">
        <f ca="1">INDIRECT(ADDRESS(26,7))&amp;":"&amp;INDIRECT(ADDRESS(26,6))</f>
        <v>13:2</v>
      </c>
      <c r="K8" s="16" t="str">
        <f ca="1">INDIRECT(ADDRESS(40,6))&amp;":"&amp;INDIRECT(ADDRESS(40,7))</f>
        <v>13:0</v>
      </c>
      <c r="L8" s="67">
        <f ca="1">IF(COUNT(F9:K9)=0,"",COUNTIF(F9:K9,"&gt;0")+0.5*COUNTIF(F9:K9,0))</f>
        <v>4</v>
      </c>
      <c r="M8" s="11">
        <v>3</v>
      </c>
      <c r="N8" s="69">
        <v>2</v>
      </c>
    </row>
    <row r="9" spans="1:14" ht="24" customHeight="1" x14ac:dyDescent="0.25">
      <c r="A9" s="1">
        <v>5</v>
      </c>
      <c r="B9" s="59"/>
      <c r="C9" s="63"/>
      <c r="D9" s="64"/>
      <c r="E9" s="65"/>
      <c r="F9" s="17">
        <f ca="1">IF(LEN(INDIRECT(ADDRESS(ROW()-1, COLUMN())))=1,"",INDIRECT(ADDRESS(31,6))-INDIRECT(ADDRESS(31,7)))</f>
        <v>4</v>
      </c>
      <c r="G9" s="11">
        <f ca="1">IF(LEN(INDIRECT(ADDRESS(ROW()-1, COLUMN())))=1,"",INDIRECT(ADDRESS(37,7))-INDIRECT(ADDRESS(37,6)))</f>
        <v>-1</v>
      </c>
      <c r="H9" s="18" t="s">
        <v>4</v>
      </c>
      <c r="I9" s="11">
        <f ca="1">IF(LEN(INDIRECT(ADDRESS(ROW()-1, COLUMN())))=1,"",INDIRECT(ADDRESS(22,6))-INDIRECT(ADDRESS(22,7)))</f>
        <v>8</v>
      </c>
      <c r="J9" s="11">
        <f ca="1">IF(LEN(INDIRECT(ADDRESS(ROW()-1, COLUMN())))=1,"",INDIRECT(ADDRESS(26,7))-INDIRECT(ADDRESS(26,6)))</f>
        <v>11</v>
      </c>
      <c r="K9" s="12">
        <f ca="1">IF(LEN(INDIRECT(ADDRESS(ROW()-1, COLUMN())))=1,"",INDIRECT(ADDRESS(40,6))-INDIRECT(ADDRESS(40,7)))</f>
        <v>13</v>
      </c>
      <c r="L9" s="67"/>
      <c r="M9" s="11">
        <f ca="1">IF(COUNT(F9:K9)=0,"",SUM(F9:K9))</f>
        <v>35</v>
      </c>
      <c r="N9" s="53"/>
    </row>
    <row r="10" spans="1:14" ht="24" customHeight="1" x14ac:dyDescent="0.25">
      <c r="A10" s="1" t="s">
        <v>11</v>
      </c>
      <c r="B10" s="68">
        <v>4</v>
      </c>
      <c r="C10" s="63" t="s">
        <v>34</v>
      </c>
      <c r="D10" s="64"/>
      <c r="E10" s="65"/>
      <c r="F10" s="13" t="str">
        <f ca="1">INDIRECT(ADDRESS(36,7))&amp;":"&amp;INDIRECT(ADDRESS(36,6))</f>
        <v>6:11</v>
      </c>
      <c r="G10" s="15" t="str">
        <f ca="1">INDIRECT(ADDRESS(41,6))&amp;":"&amp;INDIRECT(ADDRESS(41,7))</f>
        <v>4:10</v>
      </c>
      <c r="H10" s="15" t="str">
        <f ca="1">INDIRECT(ADDRESS(22,7))&amp;":"&amp;INDIRECT(ADDRESS(22,6))</f>
        <v>4:12</v>
      </c>
      <c r="I10" s="14" t="s">
        <v>4</v>
      </c>
      <c r="J10" s="15" t="str">
        <f ca="1">INDIRECT(ADDRESS(32,6))&amp;":"&amp;INDIRECT(ADDRESS(32,7))</f>
        <v>13:2</v>
      </c>
      <c r="K10" s="16" t="str">
        <f ca="1">INDIRECT(ADDRESS(25,7))&amp;":"&amp;INDIRECT(ADDRESS(25,6))</f>
        <v>8:9</v>
      </c>
      <c r="L10" s="67">
        <f ca="1">IF(COUNT(F11:K11)=0,"",COUNTIF(F11:K11,"&gt;0")+0.5*COUNTIF(F11:K11,0))</f>
        <v>1</v>
      </c>
      <c r="M10" s="11"/>
      <c r="N10" s="69">
        <v>5</v>
      </c>
    </row>
    <row r="11" spans="1:14" ht="24" customHeight="1" x14ac:dyDescent="0.25">
      <c r="A11" s="1">
        <v>13</v>
      </c>
      <c r="B11" s="59"/>
      <c r="C11" s="63"/>
      <c r="D11" s="64"/>
      <c r="E11" s="65"/>
      <c r="F11" s="17">
        <f ca="1">IF(LEN(INDIRECT(ADDRESS(ROW()-1, COLUMN())))=1,"",INDIRECT(ADDRESS(36,7))-INDIRECT(ADDRESS(36,6)))</f>
        <v>-5</v>
      </c>
      <c r="G11" s="11">
        <f ca="1">IF(LEN(INDIRECT(ADDRESS(ROW()-1, COLUMN())))=1,"",INDIRECT(ADDRESS(41,6))-INDIRECT(ADDRESS(41,7)))</f>
        <v>-6</v>
      </c>
      <c r="H11" s="11">
        <f ca="1">IF(LEN(INDIRECT(ADDRESS(ROW()-1, COLUMN())))=1,"",INDIRECT(ADDRESS(22,7))-INDIRECT(ADDRESS(22,6)))</f>
        <v>-8</v>
      </c>
      <c r="I11" s="18" t="s">
        <v>4</v>
      </c>
      <c r="J11" s="11">
        <f ca="1">IF(LEN(INDIRECT(ADDRESS(ROW()-1, COLUMN())))=1,"",INDIRECT(ADDRESS(32,6))-INDIRECT(ADDRESS(32,7)))</f>
        <v>11</v>
      </c>
      <c r="K11" s="12">
        <f ca="1">IF(LEN(INDIRECT(ADDRESS(ROW()-1, COLUMN())))=1,"",INDIRECT(ADDRESS(25,7))-INDIRECT(ADDRESS(25,6)))</f>
        <v>-1</v>
      </c>
      <c r="L11" s="67"/>
      <c r="M11" s="11">
        <f ca="1">IF(COUNT(F11:K11)=0,"",SUM(F11:K11))</f>
        <v>-9</v>
      </c>
      <c r="N11" s="53"/>
    </row>
    <row r="12" spans="1:14" ht="24" customHeight="1" x14ac:dyDescent="0.25">
      <c r="A12" s="1" t="s">
        <v>11</v>
      </c>
      <c r="B12" s="68">
        <v>5</v>
      </c>
      <c r="C12" s="63" t="s">
        <v>38</v>
      </c>
      <c r="D12" s="64"/>
      <c r="E12" s="65"/>
      <c r="F12" s="13" t="str">
        <f ca="1">INDIRECT(ADDRESS(42,6))&amp;":"&amp;INDIRECT(ADDRESS(42,7))</f>
        <v>2:13</v>
      </c>
      <c r="G12" s="15" t="str">
        <f ca="1">INDIRECT(ADDRESS(21,7))&amp;":"&amp;INDIRECT(ADDRESS(21,6))</f>
        <v>7:13</v>
      </c>
      <c r="H12" s="15" t="str">
        <f ca="1">INDIRECT(ADDRESS(26,6))&amp;":"&amp;INDIRECT(ADDRESS(26,7))</f>
        <v>2:13</v>
      </c>
      <c r="I12" s="15" t="str">
        <f ca="1">INDIRECT(ADDRESS(32,7))&amp;":"&amp;INDIRECT(ADDRESS(32,6))</f>
        <v>2:13</v>
      </c>
      <c r="J12" s="14" t="s">
        <v>4</v>
      </c>
      <c r="K12" s="16" t="str">
        <f ca="1">INDIRECT(ADDRESS(35,7))&amp;":"&amp;INDIRECT(ADDRESS(35,6))</f>
        <v>6:9</v>
      </c>
      <c r="L12" s="67">
        <f ca="1">IF(COUNT(F13:K13)=0,"",COUNTIF(F13:K13,"&gt;0")+0.5*COUNTIF(F13:K13,0))</f>
        <v>0</v>
      </c>
      <c r="M12" s="11"/>
      <c r="N12" s="69">
        <v>6</v>
      </c>
    </row>
    <row r="13" spans="1:14" ht="24" customHeight="1" x14ac:dyDescent="0.25">
      <c r="A13" s="1">
        <v>17</v>
      </c>
      <c r="B13" s="59"/>
      <c r="C13" s="63"/>
      <c r="D13" s="64"/>
      <c r="E13" s="65"/>
      <c r="F13" s="17">
        <f ca="1">IF(LEN(INDIRECT(ADDRESS(ROW()-1, COLUMN())))=1,"",INDIRECT(ADDRESS(42,6))-INDIRECT(ADDRESS(42,7)))</f>
        <v>-11</v>
      </c>
      <c r="G13" s="11">
        <f ca="1">IF(LEN(INDIRECT(ADDRESS(ROW()-1, COLUMN())))=1,"",INDIRECT(ADDRESS(21,7))-INDIRECT(ADDRESS(21,6)))</f>
        <v>-6</v>
      </c>
      <c r="H13" s="11">
        <f ca="1">IF(LEN(INDIRECT(ADDRESS(ROW()-1, COLUMN())))=1,"",INDIRECT(ADDRESS(26,6))-INDIRECT(ADDRESS(26,7)))</f>
        <v>-11</v>
      </c>
      <c r="I13" s="11">
        <f ca="1">IF(LEN(INDIRECT(ADDRESS(ROW()-1, COLUMN())))=1,"",INDIRECT(ADDRESS(32,7))-INDIRECT(ADDRESS(32,6)))</f>
        <v>-11</v>
      </c>
      <c r="J13" s="18" t="s">
        <v>4</v>
      </c>
      <c r="K13" s="12">
        <f ca="1">IF(LEN(INDIRECT(ADDRESS(ROW()-1, COLUMN())))=1,"",INDIRECT(ADDRESS(35,7))-INDIRECT(ADDRESS(35,6)))</f>
        <v>-3</v>
      </c>
      <c r="L13" s="67"/>
      <c r="M13" s="11">
        <f ca="1">IF(COUNT(F13:K13)=0,"",SUM(F13:K13))</f>
        <v>-42</v>
      </c>
      <c r="N13" s="53"/>
    </row>
    <row r="14" spans="1:14" ht="24" customHeight="1" x14ac:dyDescent="0.25">
      <c r="A14" s="1" t="s">
        <v>11</v>
      </c>
      <c r="B14" s="68">
        <v>6</v>
      </c>
      <c r="C14" s="63" t="s">
        <v>42</v>
      </c>
      <c r="D14" s="64"/>
      <c r="E14" s="65"/>
      <c r="F14" s="13" t="str">
        <f ca="1">INDIRECT(ADDRESS(20,7))&amp;":"&amp;INDIRECT(ADDRESS(20,6))</f>
        <v>7:10</v>
      </c>
      <c r="G14" s="15" t="str">
        <f ca="1">INDIRECT(ADDRESS(30,7))&amp;":"&amp;INDIRECT(ADDRESS(30,6))</f>
        <v>1:13</v>
      </c>
      <c r="H14" s="15" t="str">
        <f ca="1">INDIRECT(ADDRESS(40,7))&amp;":"&amp;INDIRECT(ADDRESS(40,6))</f>
        <v>0:13</v>
      </c>
      <c r="I14" s="15" t="str">
        <f ca="1">INDIRECT(ADDRESS(25,6))&amp;":"&amp;INDIRECT(ADDRESS(25,7))</f>
        <v>9:8</v>
      </c>
      <c r="J14" s="15" t="str">
        <f ca="1">INDIRECT(ADDRESS(35,6))&amp;":"&amp;INDIRECT(ADDRESS(35,7))</f>
        <v>9:6</v>
      </c>
      <c r="K14" s="19" t="s">
        <v>4</v>
      </c>
      <c r="L14" s="67">
        <f ca="1">IF(COUNT(F15:K15)=0,"",COUNTIF(F15:K15,"&gt;0")+0.5*COUNTIF(F15:K15,0))</f>
        <v>2</v>
      </c>
      <c r="M14" s="11"/>
      <c r="N14" s="69">
        <v>4</v>
      </c>
    </row>
    <row r="15" spans="1:14" ht="24" customHeight="1" thickBot="1" x14ac:dyDescent="0.3">
      <c r="A15" s="1">
        <v>21</v>
      </c>
      <c r="B15" s="75"/>
      <c r="C15" s="76"/>
      <c r="D15" s="77"/>
      <c r="E15" s="78"/>
      <c r="F15" s="20">
        <f ca="1">IF(LEN(INDIRECT(ADDRESS(ROW()-1, COLUMN())))=1,"",INDIRECT(ADDRESS(20,7))-INDIRECT(ADDRESS(20,6)))</f>
        <v>-3</v>
      </c>
      <c r="G15" s="21">
        <f ca="1">IF(LEN(INDIRECT(ADDRESS(ROW()-1, COLUMN())))=1,"",INDIRECT(ADDRESS(30,7))-INDIRECT(ADDRESS(30,6)))</f>
        <v>-12</v>
      </c>
      <c r="H15" s="21">
        <f ca="1">IF(LEN(INDIRECT(ADDRESS(ROW()-1, COLUMN())))=1,"",INDIRECT(ADDRESS(40,7))-INDIRECT(ADDRESS(40,6)))</f>
        <v>-13</v>
      </c>
      <c r="I15" s="21">
        <f ca="1">IF(LEN(INDIRECT(ADDRESS(ROW()-1, COLUMN())))=1,"",INDIRECT(ADDRESS(25,6))-INDIRECT(ADDRESS(25,7)))</f>
        <v>1</v>
      </c>
      <c r="J15" s="21">
        <f ca="1">IF(LEN(INDIRECT(ADDRESS(ROW()-1, COLUMN())))=1,"",INDIRECT(ADDRESS(35,6))-INDIRECT(ADDRESS(35,7)))</f>
        <v>3</v>
      </c>
      <c r="K15" s="22" t="s">
        <v>4</v>
      </c>
      <c r="L15" s="79"/>
      <c r="M15" s="21">
        <f ca="1">IF(COUNT(F15:K15)=0,"",SUM(F15:K15))</f>
        <v>-24</v>
      </c>
      <c r="N15" s="70"/>
    </row>
    <row r="16" spans="1:14" x14ac:dyDescent="0.25">
      <c r="M16"/>
    </row>
    <row r="17" spans="2:13" x14ac:dyDescent="0.25">
      <c r="M17"/>
    </row>
    <row r="18" spans="2:13" x14ac:dyDescent="0.25">
      <c r="M18"/>
    </row>
    <row r="19" spans="2:13" ht="21.75" thickBot="1" x14ac:dyDescent="0.3">
      <c r="B19" s="71" t="s">
        <v>5</v>
      </c>
      <c r="C19" s="71"/>
      <c r="D19" s="71"/>
      <c r="E19" s="71"/>
      <c r="F19" s="71"/>
      <c r="G19" s="71"/>
      <c r="H19" s="71"/>
      <c r="I19" s="71"/>
      <c r="J19" s="71"/>
      <c r="K19" s="71"/>
      <c r="M19"/>
    </row>
    <row r="20" spans="2:13" ht="21.75" thickBot="1" x14ac:dyDescent="0.3">
      <c r="B20" s="1">
        <v>1</v>
      </c>
      <c r="C20" s="72" t="str">
        <f ca="1">IF(ISBLANK(INDIRECT(ADDRESS(B20*2+2,3))),"",INDIRECT(ADDRESS(B20*2+2,3)))</f>
        <v>д"ВО"е</v>
      </c>
      <c r="D20" s="72"/>
      <c r="E20" s="73"/>
      <c r="F20" s="24">
        <v>10</v>
      </c>
      <c r="G20" s="25">
        <v>7</v>
      </c>
      <c r="H20" s="74" t="str">
        <f ca="1">IF(ISBLANK(INDIRECT(ADDRESS(K20*2+2,3))),"",INDIRECT(ADDRESS(K20*2+2,3)))</f>
        <v>Шляпа</v>
      </c>
      <c r="I20" s="72"/>
      <c r="J20" s="72"/>
      <c r="K20" s="1">
        <v>6</v>
      </c>
      <c r="L20" s="26" t="s">
        <v>6</v>
      </c>
      <c r="M20" s="40">
        <v>8</v>
      </c>
    </row>
    <row r="21" spans="2:13" ht="21.75" thickBot="1" x14ac:dyDescent="0.3">
      <c r="B21" s="1">
        <v>2</v>
      </c>
      <c r="C21" s="72" t="str">
        <f ca="1">IF(ISBLANK(INDIRECT(ADDRESS(B21*2+2,3))),"",INDIRECT(ADDRESS(B21*2+2,3)))</f>
        <v>ГАК</v>
      </c>
      <c r="D21" s="72"/>
      <c r="E21" s="73"/>
      <c r="F21" s="24">
        <v>13</v>
      </c>
      <c r="G21" s="25">
        <v>7</v>
      </c>
      <c r="H21" s="74" t="str">
        <f ca="1">IF(ISBLANK(INDIRECT(ADDRESS(K21*2+2,3))),"",INDIRECT(ADDRESS(K21*2+2,3)))</f>
        <v>Хлопцы</v>
      </c>
      <c r="I21" s="72"/>
      <c r="J21" s="72"/>
      <c r="K21" s="1">
        <v>5</v>
      </c>
      <c r="L21" s="26" t="s">
        <v>6</v>
      </c>
      <c r="M21" s="40">
        <v>9</v>
      </c>
    </row>
    <row r="22" spans="2:13" ht="21.75" thickBot="1" x14ac:dyDescent="0.3">
      <c r="B22" s="1">
        <v>3</v>
      </c>
      <c r="C22" s="72" t="str">
        <f ca="1">IF(ISBLANK(INDIRECT(ADDRESS(B22*2+2,3))),"",INDIRECT(ADDRESS(B22*2+2,3)))</f>
        <v>Б.Г.</v>
      </c>
      <c r="D22" s="72"/>
      <c r="E22" s="73"/>
      <c r="F22" s="24">
        <v>12</v>
      </c>
      <c r="G22" s="25">
        <v>4</v>
      </c>
      <c r="H22" s="74" t="str">
        <f ca="1">IF(ISBLANK(INDIRECT(ADDRESS(K22*2+2,3))),"",INDIRECT(ADDRESS(K22*2+2,3)))</f>
        <v>БМП</v>
      </c>
      <c r="I22" s="72"/>
      <c r="J22" s="72"/>
      <c r="K22" s="1">
        <v>4</v>
      </c>
      <c r="L22" s="26" t="s">
        <v>6</v>
      </c>
      <c r="M22" s="40">
        <v>10</v>
      </c>
    </row>
    <row r="23" spans="2:13" ht="21" x14ac:dyDescent="0.35">
      <c r="M23" s="42"/>
    </row>
    <row r="24" spans="2:13" ht="21.75" thickBot="1" x14ac:dyDescent="0.4">
      <c r="B24" s="71" t="s">
        <v>7</v>
      </c>
      <c r="C24" s="71"/>
      <c r="D24" s="71"/>
      <c r="E24" s="71"/>
      <c r="F24" s="71"/>
      <c r="G24" s="71"/>
      <c r="H24" s="71"/>
      <c r="I24" s="71"/>
      <c r="J24" s="71"/>
      <c r="K24" s="71"/>
      <c r="M24" s="42"/>
    </row>
    <row r="25" spans="2:13" ht="21.75" thickBot="1" x14ac:dyDescent="0.3">
      <c r="B25" s="1">
        <v>6</v>
      </c>
      <c r="C25" s="72" t="str">
        <f ca="1">IF(ISBLANK(INDIRECT(ADDRESS(B25*2+2,3))),"",INDIRECT(ADDRESS(B25*2+2,3)))</f>
        <v>Шляпа</v>
      </c>
      <c r="D25" s="72"/>
      <c r="E25" s="73"/>
      <c r="F25" s="24">
        <v>9</v>
      </c>
      <c r="G25" s="25">
        <v>8</v>
      </c>
      <c r="H25" s="74" t="str">
        <f ca="1">IF(ISBLANK(INDIRECT(ADDRESS(K25*2+2,3))),"",INDIRECT(ADDRESS(K25*2+2,3)))</f>
        <v>БМП</v>
      </c>
      <c r="I25" s="72"/>
      <c r="J25" s="72"/>
      <c r="K25" s="1">
        <v>4</v>
      </c>
      <c r="L25" s="26" t="s">
        <v>6</v>
      </c>
      <c r="M25" s="40">
        <v>11</v>
      </c>
    </row>
    <row r="26" spans="2:13" ht="21.75" thickBot="1" x14ac:dyDescent="0.3">
      <c r="B26" s="1">
        <v>5</v>
      </c>
      <c r="C26" s="72" t="str">
        <f ca="1">IF(ISBLANK(INDIRECT(ADDRESS(B26*2+2,3))),"",INDIRECT(ADDRESS(B26*2+2,3)))</f>
        <v>Хлопцы</v>
      </c>
      <c r="D26" s="72"/>
      <c r="E26" s="73"/>
      <c r="F26" s="24">
        <v>2</v>
      </c>
      <c r="G26" s="25">
        <v>13</v>
      </c>
      <c r="H26" s="74" t="str">
        <f ca="1">IF(ISBLANK(INDIRECT(ADDRESS(K26*2+2,3))),"",INDIRECT(ADDRESS(K26*2+2,3)))</f>
        <v>Б.Г.</v>
      </c>
      <c r="I26" s="72"/>
      <c r="J26" s="72"/>
      <c r="K26" s="1">
        <v>3</v>
      </c>
      <c r="L26" s="26" t="s">
        <v>6</v>
      </c>
      <c r="M26" s="40">
        <v>12</v>
      </c>
    </row>
    <row r="27" spans="2:13" ht="21.75" thickBot="1" x14ac:dyDescent="0.3">
      <c r="B27" s="1">
        <v>1</v>
      </c>
      <c r="C27" s="72" t="str">
        <f ca="1">IF(ISBLANK(INDIRECT(ADDRESS(B27*2+2,3))),"",INDIRECT(ADDRESS(B27*2+2,3)))</f>
        <v>д"ВО"е</v>
      </c>
      <c r="D27" s="72"/>
      <c r="E27" s="73"/>
      <c r="F27" s="24">
        <v>13</v>
      </c>
      <c r="G27" s="25">
        <v>1</v>
      </c>
      <c r="H27" s="74" t="str">
        <f ca="1">IF(ISBLANK(INDIRECT(ADDRESS(K27*2+2,3))),"",INDIRECT(ADDRESS(K27*2+2,3)))</f>
        <v>ГАК</v>
      </c>
      <c r="I27" s="72"/>
      <c r="J27" s="72"/>
      <c r="K27" s="1">
        <v>2</v>
      </c>
      <c r="L27" s="26" t="s">
        <v>6</v>
      </c>
      <c r="M27" s="40">
        <v>13</v>
      </c>
    </row>
    <row r="28" spans="2:13" ht="21" x14ac:dyDescent="0.35">
      <c r="M28" s="42"/>
    </row>
    <row r="29" spans="2:13" ht="21.75" thickBot="1" x14ac:dyDescent="0.4">
      <c r="B29" s="71" t="s">
        <v>8</v>
      </c>
      <c r="C29" s="71"/>
      <c r="D29" s="71"/>
      <c r="E29" s="71"/>
      <c r="F29" s="71"/>
      <c r="G29" s="71"/>
      <c r="H29" s="71"/>
      <c r="I29" s="71"/>
      <c r="J29" s="71"/>
      <c r="K29" s="71"/>
      <c r="M29" s="42"/>
    </row>
    <row r="30" spans="2:13" ht="21.75" thickBot="1" x14ac:dyDescent="0.3">
      <c r="B30" s="1">
        <v>2</v>
      </c>
      <c r="C30" s="72" t="str">
        <f ca="1">IF(ISBLANK(INDIRECT(ADDRESS(B30*2+2,3))),"",INDIRECT(ADDRESS(B30*2+2,3)))</f>
        <v>ГАК</v>
      </c>
      <c r="D30" s="72"/>
      <c r="E30" s="73"/>
      <c r="F30" s="24">
        <v>13</v>
      </c>
      <c r="G30" s="25">
        <v>1</v>
      </c>
      <c r="H30" s="74" t="str">
        <f ca="1">IF(ISBLANK(INDIRECT(ADDRESS(K30*2+2,3))),"",INDIRECT(ADDRESS(K30*2+2,3)))</f>
        <v>Шляпа</v>
      </c>
      <c r="I30" s="72"/>
      <c r="J30" s="72"/>
      <c r="K30" s="1">
        <v>6</v>
      </c>
      <c r="L30" s="26" t="s">
        <v>6</v>
      </c>
      <c r="M30" s="40">
        <v>14</v>
      </c>
    </row>
    <row r="31" spans="2:13" ht="21.75" thickBot="1" x14ac:dyDescent="0.3">
      <c r="B31" s="1">
        <v>3</v>
      </c>
      <c r="C31" s="72" t="str">
        <f ca="1">IF(ISBLANK(INDIRECT(ADDRESS(B31*2+2,3))),"",INDIRECT(ADDRESS(B31*2+2,3)))</f>
        <v>Б.Г.</v>
      </c>
      <c r="D31" s="72"/>
      <c r="E31" s="73"/>
      <c r="F31" s="24">
        <v>11</v>
      </c>
      <c r="G31" s="25">
        <v>7</v>
      </c>
      <c r="H31" s="74" t="str">
        <f ca="1">IF(ISBLANK(INDIRECT(ADDRESS(K31*2+2,3))),"",INDIRECT(ADDRESS(K31*2+2,3)))</f>
        <v>д"ВО"е</v>
      </c>
      <c r="I31" s="72"/>
      <c r="J31" s="72"/>
      <c r="K31" s="1">
        <v>1</v>
      </c>
      <c r="L31" s="26" t="s">
        <v>6</v>
      </c>
      <c r="M31" s="40">
        <v>15</v>
      </c>
    </row>
    <row r="32" spans="2:13" ht="21.75" thickBot="1" x14ac:dyDescent="0.3">
      <c r="B32" s="1">
        <v>4</v>
      </c>
      <c r="C32" s="72" t="str">
        <f ca="1">IF(ISBLANK(INDIRECT(ADDRESS(B32*2+2,3))),"",INDIRECT(ADDRESS(B32*2+2,3)))</f>
        <v>БМП</v>
      </c>
      <c r="D32" s="72"/>
      <c r="E32" s="73"/>
      <c r="F32" s="24">
        <v>13</v>
      </c>
      <c r="G32" s="25">
        <v>2</v>
      </c>
      <c r="H32" s="74" t="str">
        <f ca="1">IF(ISBLANK(INDIRECT(ADDRESS(K32*2+2,3))),"",INDIRECT(ADDRESS(K32*2+2,3)))</f>
        <v>Хлопцы</v>
      </c>
      <c r="I32" s="72"/>
      <c r="J32" s="72"/>
      <c r="K32" s="1">
        <v>5</v>
      </c>
      <c r="L32" s="26" t="s">
        <v>6</v>
      </c>
      <c r="M32" s="40">
        <v>16</v>
      </c>
    </row>
    <row r="33" spans="2:13" ht="21" x14ac:dyDescent="0.35">
      <c r="M33" s="42"/>
    </row>
    <row r="34" spans="2:13" ht="21.75" thickBot="1" x14ac:dyDescent="0.4">
      <c r="B34" s="71" t="s">
        <v>9</v>
      </c>
      <c r="C34" s="71"/>
      <c r="D34" s="71"/>
      <c r="E34" s="71"/>
      <c r="F34" s="71"/>
      <c r="G34" s="71"/>
      <c r="H34" s="71"/>
      <c r="I34" s="71"/>
      <c r="J34" s="71"/>
      <c r="K34" s="71"/>
      <c r="M34" s="42"/>
    </row>
    <row r="35" spans="2:13" ht="21.75" thickBot="1" x14ac:dyDescent="0.3">
      <c r="B35" s="1">
        <v>6</v>
      </c>
      <c r="C35" s="72" t="str">
        <f ca="1">IF(ISBLANK(INDIRECT(ADDRESS(B35*2+2,3))),"",INDIRECT(ADDRESS(B35*2+2,3)))</f>
        <v>Шляпа</v>
      </c>
      <c r="D35" s="72"/>
      <c r="E35" s="73"/>
      <c r="F35" s="24">
        <v>9</v>
      </c>
      <c r="G35" s="25">
        <v>6</v>
      </c>
      <c r="H35" s="74" t="str">
        <f ca="1">IF(ISBLANK(INDIRECT(ADDRESS(K35*2+2,3))),"",INDIRECT(ADDRESS(K35*2+2,3)))</f>
        <v>Хлопцы</v>
      </c>
      <c r="I35" s="72"/>
      <c r="J35" s="72"/>
      <c r="K35" s="1">
        <v>5</v>
      </c>
      <c r="L35" s="26" t="s">
        <v>6</v>
      </c>
      <c r="M35" s="40">
        <v>1</v>
      </c>
    </row>
    <row r="36" spans="2:13" ht="21.75" thickBot="1" x14ac:dyDescent="0.3">
      <c r="B36" s="1">
        <v>1</v>
      </c>
      <c r="C36" s="72" t="str">
        <f ca="1">IF(ISBLANK(INDIRECT(ADDRESS(B36*2+2,3))),"",INDIRECT(ADDRESS(B36*2+2,3)))</f>
        <v>д"ВО"е</v>
      </c>
      <c r="D36" s="72"/>
      <c r="E36" s="73"/>
      <c r="F36" s="24">
        <v>11</v>
      </c>
      <c r="G36" s="25">
        <v>6</v>
      </c>
      <c r="H36" s="74" t="str">
        <f ca="1">IF(ISBLANK(INDIRECT(ADDRESS(K36*2+2,3))),"",INDIRECT(ADDRESS(K36*2+2,3)))</f>
        <v>БМП</v>
      </c>
      <c r="I36" s="72"/>
      <c r="J36" s="72"/>
      <c r="K36" s="1">
        <v>4</v>
      </c>
      <c r="L36" s="26" t="s">
        <v>6</v>
      </c>
      <c r="M36" s="40">
        <v>2</v>
      </c>
    </row>
    <row r="37" spans="2:13" ht="21.75" thickBot="1" x14ac:dyDescent="0.3">
      <c r="B37" s="1">
        <v>2</v>
      </c>
      <c r="C37" s="72" t="str">
        <f ca="1">IF(ISBLANK(INDIRECT(ADDRESS(B37*2+2,3))),"",INDIRECT(ADDRESS(B37*2+2,3)))</f>
        <v>ГАК</v>
      </c>
      <c r="D37" s="72"/>
      <c r="E37" s="73"/>
      <c r="F37" s="24">
        <v>10</v>
      </c>
      <c r="G37" s="25">
        <v>9</v>
      </c>
      <c r="H37" s="74" t="str">
        <f ca="1">IF(ISBLANK(INDIRECT(ADDRESS(K37*2+2,3))),"",INDIRECT(ADDRESS(K37*2+2,3)))</f>
        <v>Б.Г.</v>
      </c>
      <c r="I37" s="72"/>
      <c r="J37" s="72"/>
      <c r="K37" s="1">
        <v>3</v>
      </c>
      <c r="L37" s="26" t="s">
        <v>6</v>
      </c>
      <c r="M37" s="40">
        <v>3</v>
      </c>
    </row>
    <row r="38" spans="2:13" ht="21" x14ac:dyDescent="0.35">
      <c r="M38" s="42"/>
    </row>
    <row r="39" spans="2:13" ht="21.75" thickBot="1" x14ac:dyDescent="0.4">
      <c r="B39" s="71" t="s">
        <v>10</v>
      </c>
      <c r="C39" s="71"/>
      <c r="D39" s="71"/>
      <c r="E39" s="71"/>
      <c r="F39" s="71"/>
      <c r="G39" s="71"/>
      <c r="H39" s="71"/>
      <c r="I39" s="71"/>
      <c r="J39" s="71"/>
      <c r="K39" s="71"/>
      <c r="M39" s="42"/>
    </row>
    <row r="40" spans="2:13" ht="21.75" thickBot="1" x14ac:dyDescent="0.3">
      <c r="B40" s="1">
        <v>3</v>
      </c>
      <c r="C40" s="72" t="str">
        <f ca="1">IF(ISBLANK(INDIRECT(ADDRESS(B40*2+2,3))),"",INDIRECT(ADDRESS(B40*2+2,3)))</f>
        <v>Б.Г.</v>
      </c>
      <c r="D40" s="72"/>
      <c r="E40" s="73"/>
      <c r="F40" s="24">
        <v>13</v>
      </c>
      <c r="G40" s="25">
        <v>0</v>
      </c>
      <c r="H40" s="74" t="str">
        <f ca="1">IF(ISBLANK(INDIRECT(ADDRESS(K40*2+2,3))),"",INDIRECT(ADDRESS(K40*2+2,3)))</f>
        <v>Шляпа</v>
      </c>
      <c r="I40" s="72"/>
      <c r="J40" s="72"/>
      <c r="K40" s="1">
        <v>6</v>
      </c>
      <c r="L40" s="26" t="s">
        <v>6</v>
      </c>
      <c r="M40" s="40">
        <v>4</v>
      </c>
    </row>
    <row r="41" spans="2:13" ht="21.75" thickBot="1" x14ac:dyDescent="0.3">
      <c r="B41" s="1">
        <v>4</v>
      </c>
      <c r="C41" s="72" t="str">
        <f ca="1">IF(ISBLANK(INDIRECT(ADDRESS(B41*2+2,3))),"",INDIRECT(ADDRESS(B41*2+2,3)))</f>
        <v>БМП</v>
      </c>
      <c r="D41" s="72"/>
      <c r="E41" s="73"/>
      <c r="F41" s="24">
        <v>4</v>
      </c>
      <c r="G41" s="25">
        <v>10</v>
      </c>
      <c r="H41" s="74" t="str">
        <f ca="1">IF(ISBLANK(INDIRECT(ADDRESS(K41*2+2,3))),"",INDIRECT(ADDRESS(K41*2+2,3)))</f>
        <v>ГАК</v>
      </c>
      <c r="I41" s="72"/>
      <c r="J41" s="72"/>
      <c r="K41" s="1">
        <v>2</v>
      </c>
      <c r="L41" s="26" t="s">
        <v>6</v>
      </c>
      <c r="M41" s="40">
        <v>5</v>
      </c>
    </row>
    <row r="42" spans="2:13" ht="21.75" thickBot="1" x14ac:dyDescent="0.3">
      <c r="B42" s="1">
        <v>5</v>
      </c>
      <c r="C42" s="72" t="str">
        <f ca="1">IF(ISBLANK(INDIRECT(ADDRESS(B42*2+2,3))),"",INDIRECT(ADDRESS(B42*2+2,3)))</f>
        <v>Хлопцы</v>
      </c>
      <c r="D42" s="72"/>
      <c r="E42" s="73"/>
      <c r="F42" s="24">
        <v>2</v>
      </c>
      <c r="G42" s="25">
        <v>13</v>
      </c>
      <c r="H42" s="74" t="str">
        <f ca="1">IF(ISBLANK(INDIRECT(ADDRESS(K42*2+2,3))),"",INDIRECT(ADDRESS(K42*2+2,3)))</f>
        <v>д"ВО"е</v>
      </c>
      <c r="I42" s="72"/>
      <c r="J42" s="72"/>
      <c r="K42" s="1">
        <v>1</v>
      </c>
      <c r="L42" s="26" t="s">
        <v>6</v>
      </c>
      <c r="M42" s="40">
        <v>6</v>
      </c>
    </row>
  </sheetData>
  <mergeCells count="61">
    <mergeCell ref="C41:E41"/>
    <mergeCell ref="H41:J41"/>
    <mergeCell ref="C42:E42"/>
    <mergeCell ref="H42:J42"/>
    <mergeCell ref="C36:E36"/>
    <mergeCell ref="H36:J36"/>
    <mergeCell ref="C37:E37"/>
    <mergeCell ref="H37:J37"/>
    <mergeCell ref="B39:K39"/>
    <mergeCell ref="C40:E40"/>
    <mergeCell ref="H40:J40"/>
    <mergeCell ref="C35:E35"/>
    <mergeCell ref="H35:J35"/>
    <mergeCell ref="C26:E26"/>
    <mergeCell ref="H26:J26"/>
    <mergeCell ref="C27:E27"/>
    <mergeCell ref="H27:J27"/>
    <mergeCell ref="B29:K29"/>
    <mergeCell ref="C30:E30"/>
    <mergeCell ref="H30:J30"/>
    <mergeCell ref="C31:E31"/>
    <mergeCell ref="H31:J31"/>
    <mergeCell ref="C32:E32"/>
    <mergeCell ref="H32:J32"/>
    <mergeCell ref="B34:K34"/>
    <mergeCell ref="C25:E25"/>
    <mergeCell ref="H25:J25"/>
    <mergeCell ref="B14:B15"/>
    <mergeCell ref="C14:E15"/>
    <mergeCell ref="L14:L15"/>
    <mergeCell ref="C21:E21"/>
    <mergeCell ref="H21:J21"/>
    <mergeCell ref="C22:E22"/>
    <mergeCell ref="H22:J22"/>
    <mergeCell ref="B24:K24"/>
    <mergeCell ref="N14:N15"/>
    <mergeCell ref="B19:K19"/>
    <mergeCell ref="C20:E20"/>
    <mergeCell ref="H20:J20"/>
    <mergeCell ref="B10:B11"/>
    <mergeCell ref="C10:E11"/>
    <mergeCell ref="L10:L11"/>
    <mergeCell ref="N10:N11"/>
    <mergeCell ref="B12:B13"/>
    <mergeCell ref="C12:E13"/>
    <mergeCell ref="L12:L13"/>
    <mergeCell ref="N12:N13"/>
    <mergeCell ref="B6:B7"/>
    <mergeCell ref="C6:E7"/>
    <mergeCell ref="L6:L7"/>
    <mergeCell ref="N6:N7"/>
    <mergeCell ref="B8:B9"/>
    <mergeCell ref="C8:E9"/>
    <mergeCell ref="L8:L9"/>
    <mergeCell ref="N8:N9"/>
    <mergeCell ref="N4:N5"/>
    <mergeCell ref="B1:K1"/>
    <mergeCell ref="C3:E3"/>
    <mergeCell ref="B4:B5"/>
    <mergeCell ref="C4:E5"/>
    <mergeCell ref="L4:L5"/>
  </mergeCells>
  <pageMargins left="0.25" right="0.25" top="0.75" bottom="0.75" header="0.3" footer="0.3"/>
  <pageSetup paperSize="9" scale="71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2">
    <pageSetUpPr fitToPage="1"/>
  </sheetPr>
  <dimension ref="A1:N40"/>
  <sheetViews>
    <sheetView workbookViewId="0">
      <selection activeCell="O14" sqref="O14"/>
    </sheetView>
  </sheetViews>
  <sheetFormatPr defaultRowHeight="15" x14ac:dyDescent="0.25"/>
  <cols>
    <col min="1" max="1" width="4" customWidth="1"/>
    <col min="2" max="12" width="10.28515625" customWidth="1"/>
    <col min="13" max="13" width="10.28515625" style="23" customWidth="1"/>
    <col min="14" max="15" width="10.28515625" customWidth="1"/>
  </cols>
  <sheetData>
    <row r="1" spans="1:14" ht="45" x14ac:dyDescent="0.25">
      <c r="B1" s="54" t="s">
        <v>17</v>
      </c>
      <c r="C1" s="54"/>
      <c r="D1" s="54"/>
      <c r="E1" s="54"/>
      <c r="F1" s="54"/>
      <c r="G1" s="54"/>
      <c r="H1" s="54"/>
      <c r="I1" s="54"/>
      <c r="J1" s="54"/>
      <c r="K1" s="54"/>
      <c r="M1"/>
    </row>
    <row r="2" spans="1:14" ht="15.75" thickBot="1" x14ac:dyDescent="0.3">
      <c r="M2"/>
    </row>
    <row r="3" spans="1:14" ht="15.75" thickBot="1" x14ac:dyDescent="0.3">
      <c r="A3" s="1"/>
      <c r="B3" s="2"/>
      <c r="C3" s="55" t="s">
        <v>0</v>
      </c>
      <c r="D3" s="56"/>
      <c r="E3" s="57"/>
      <c r="F3" s="3">
        <v>1</v>
      </c>
      <c r="G3" s="3">
        <v>2</v>
      </c>
      <c r="H3" s="3">
        <v>3</v>
      </c>
      <c r="I3" s="4">
        <v>4</v>
      </c>
      <c r="J3" s="4">
        <v>5</v>
      </c>
      <c r="K3" s="2" t="s">
        <v>1</v>
      </c>
      <c r="L3" s="3" t="s">
        <v>2</v>
      </c>
      <c r="M3" s="5" t="s">
        <v>3</v>
      </c>
    </row>
    <row r="4" spans="1:14" ht="21" x14ac:dyDescent="0.25">
      <c r="A4" s="1" t="s">
        <v>11</v>
      </c>
      <c r="B4" s="58">
        <v>1</v>
      </c>
      <c r="C4" s="60" t="s">
        <v>23</v>
      </c>
      <c r="D4" s="61"/>
      <c r="E4" s="62"/>
      <c r="F4" s="6" t="s">
        <v>4</v>
      </c>
      <c r="G4" s="7" t="str">
        <f ca="1">INDIRECT(ADDRESS(23,6))&amp;":"&amp;INDIRECT(ADDRESS(23,7))</f>
        <v>1:13</v>
      </c>
      <c r="H4" s="7" t="str">
        <f ca="1">INDIRECT(ADDRESS(26,7))&amp;":"&amp;INDIRECT(ADDRESS(26,6))</f>
        <v>6:11</v>
      </c>
      <c r="I4" s="7" t="str">
        <f ca="1">INDIRECT(ADDRESS(30,6))&amp;":"&amp;INDIRECT(ADDRESS(30,7))</f>
        <v>0:13</v>
      </c>
      <c r="J4" s="8" t="str">
        <f ca="1">INDIRECT(ADDRESS(35,7))&amp;":"&amp;INDIRECT(ADDRESS(35,6))</f>
        <v>13:7</v>
      </c>
      <c r="K4" s="82">
        <f ca="1">IF(COUNT(F5:J5)=0,"",COUNTIF(F5:J5,"&gt;0")+0.5*COUNTIF(F5:J5,0))</f>
        <v>1</v>
      </c>
      <c r="L4" s="9"/>
      <c r="M4" s="80">
        <v>4</v>
      </c>
    </row>
    <row r="5" spans="1:14" ht="21" x14ac:dyDescent="0.25">
      <c r="A5" s="1">
        <v>2</v>
      </c>
      <c r="B5" s="59"/>
      <c r="C5" s="63"/>
      <c r="D5" s="64"/>
      <c r="E5" s="65"/>
      <c r="F5" s="10" t="s">
        <v>4</v>
      </c>
      <c r="G5" s="11">
        <f ca="1">IF(LEN(INDIRECT(ADDRESS(ROW()-1, COLUMN())))=1,"",INDIRECT(ADDRESS(23,6))-INDIRECT(ADDRESS(23,7)))</f>
        <v>-12</v>
      </c>
      <c r="H5" s="11">
        <f ca="1">IF(LEN(INDIRECT(ADDRESS(ROW()-1, COLUMN())))=1,"",INDIRECT(ADDRESS(26,7))-INDIRECT(ADDRESS(26,6)))</f>
        <v>-5</v>
      </c>
      <c r="I5" s="11">
        <f ca="1">IF(LEN(INDIRECT(ADDRESS(ROW()-1, COLUMN())))=1,"",INDIRECT(ADDRESS(30,6))-INDIRECT(ADDRESS(30,7)))</f>
        <v>-13</v>
      </c>
      <c r="J5" s="12">
        <f ca="1">IF(LEN(INDIRECT(ADDRESS(ROW()-1, COLUMN())))=1,"",INDIRECT(ADDRESS(35,7))-INDIRECT(ADDRESS(35,6)))</f>
        <v>6</v>
      </c>
      <c r="K5" s="83"/>
      <c r="L5" s="11">
        <f ca="1">IF(COUNT(F5:J5)=0,"",SUM(F5:J5))</f>
        <v>-24</v>
      </c>
      <c r="M5" s="81"/>
    </row>
    <row r="6" spans="1:14" ht="21" x14ac:dyDescent="0.25">
      <c r="A6" s="1" t="s">
        <v>11</v>
      </c>
      <c r="B6" s="68">
        <v>2</v>
      </c>
      <c r="C6" s="63" t="s">
        <v>31</v>
      </c>
      <c r="D6" s="64"/>
      <c r="E6" s="65"/>
      <c r="F6" s="13" t="str">
        <f ca="1">INDIRECT(ADDRESS(23,7))&amp;":"&amp;INDIRECT(ADDRESS(23,6))</f>
        <v>13:1</v>
      </c>
      <c r="G6" s="14" t="s">
        <v>4</v>
      </c>
      <c r="H6" s="15" t="str">
        <f ca="1">INDIRECT(ADDRESS(31,6))&amp;":"&amp;INDIRECT(ADDRESS(31,7))</f>
        <v>8:4</v>
      </c>
      <c r="I6" s="15" t="str">
        <f ca="1">INDIRECT(ADDRESS(34,7))&amp;":"&amp;INDIRECT(ADDRESS(34,6))</f>
        <v>13:6</v>
      </c>
      <c r="J6" s="16" t="str">
        <f ca="1">INDIRECT(ADDRESS(18,6))&amp;":"&amp;INDIRECT(ADDRESS(18,7))</f>
        <v>13:5</v>
      </c>
      <c r="K6" s="83">
        <f ca="1">IF(COUNT(F7:J7)=0,"",COUNTIF(F7:J7,"&gt;0")+0.5*COUNTIF(F7:J7,0))</f>
        <v>4</v>
      </c>
      <c r="L6" s="11"/>
      <c r="M6" s="81">
        <v>1</v>
      </c>
    </row>
    <row r="7" spans="1:14" ht="21" x14ac:dyDescent="0.25">
      <c r="A7" s="1">
        <v>10</v>
      </c>
      <c r="B7" s="59"/>
      <c r="C7" s="63"/>
      <c r="D7" s="64"/>
      <c r="E7" s="65"/>
      <c r="F7" s="17">
        <f ca="1">IF(LEN(INDIRECT(ADDRESS(ROW()-1, COLUMN())))=1,"",INDIRECT(ADDRESS(23,7))-INDIRECT(ADDRESS(23,6)))</f>
        <v>12</v>
      </c>
      <c r="G7" s="18" t="s">
        <v>4</v>
      </c>
      <c r="H7" s="11">
        <f ca="1">IF(LEN(INDIRECT(ADDRESS(ROW()-1, COLUMN())))=1,"",INDIRECT(ADDRESS(31,6))-INDIRECT(ADDRESS(31,7)))</f>
        <v>4</v>
      </c>
      <c r="I7" s="11">
        <f ca="1">IF(LEN(INDIRECT(ADDRESS(ROW()-1, COLUMN())))=1,"",INDIRECT(ADDRESS(34,7))-INDIRECT(ADDRESS(34,6)))</f>
        <v>7</v>
      </c>
      <c r="J7" s="12">
        <f ca="1">IF(LEN(INDIRECT(ADDRESS(ROW()-1, COLUMN())))=1,"",INDIRECT(ADDRESS(18,6))-INDIRECT(ADDRESS(18,7)))</f>
        <v>8</v>
      </c>
      <c r="K7" s="83"/>
      <c r="L7" s="11">
        <f ca="1">IF(COUNT(F7:J7)=0,"",SUM(F7:J7))</f>
        <v>31</v>
      </c>
      <c r="M7" s="81"/>
    </row>
    <row r="8" spans="1:14" ht="21" x14ac:dyDescent="0.25">
      <c r="A8" s="1" t="s">
        <v>11</v>
      </c>
      <c r="B8" s="68">
        <v>3</v>
      </c>
      <c r="C8" s="63" t="s">
        <v>27</v>
      </c>
      <c r="D8" s="64"/>
      <c r="E8" s="65"/>
      <c r="F8" s="13" t="str">
        <f ca="1">INDIRECT(ADDRESS(26,6))&amp;":"&amp;INDIRECT(ADDRESS(26,7))</f>
        <v>11:6</v>
      </c>
      <c r="G8" s="15" t="str">
        <f ca="1">INDIRECT(ADDRESS(31,7))&amp;":"&amp;INDIRECT(ADDRESS(31,6))</f>
        <v>4:8</v>
      </c>
      <c r="H8" s="14" t="s">
        <v>4</v>
      </c>
      <c r="I8" s="15" t="str">
        <f ca="1">INDIRECT(ADDRESS(19,6))&amp;":"&amp;INDIRECT(ADDRESS(19,7))</f>
        <v>11:4</v>
      </c>
      <c r="J8" s="16" t="str">
        <f ca="1">INDIRECT(ADDRESS(22,7))&amp;":"&amp;INDIRECT(ADDRESS(22,6))</f>
        <v>8:13</v>
      </c>
      <c r="K8" s="83">
        <f ca="1">IF(COUNT(F9:J9)=0,"",COUNTIF(F9:J9,"&gt;0")+0.5*COUNTIF(F9:J9,0))</f>
        <v>2</v>
      </c>
      <c r="L8" s="11"/>
      <c r="M8" s="81">
        <v>3</v>
      </c>
    </row>
    <row r="9" spans="1:14" ht="21" x14ac:dyDescent="0.25">
      <c r="A9" s="1">
        <v>6</v>
      </c>
      <c r="B9" s="59"/>
      <c r="C9" s="63"/>
      <c r="D9" s="64"/>
      <c r="E9" s="65"/>
      <c r="F9" s="17">
        <f ca="1">IF(LEN(INDIRECT(ADDRESS(ROW()-1, COLUMN())))=1,"",INDIRECT(ADDRESS(26,6))-INDIRECT(ADDRESS(26,7)))</f>
        <v>5</v>
      </c>
      <c r="G9" s="11">
        <f ca="1">IF(LEN(INDIRECT(ADDRESS(ROW()-1, COLUMN())))=1,"",INDIRECT(ADDRESS(31,7))-INDIRECT(ADDRESS(31,6)))</f>
        <v>-4</v>
      </c>
      <c r="H9" s="18" t="s">
        <v>4</v>
      </c>
      <c r="I9" s="11">
        <f ca="1">IF(LEN(INDIRECT(ADDRESS(ROW()-1, COLUMN())))=1,"",INDIRECT(ADDRESS(19,6))-INDIRECT(ADDRESS(19,7)))</f>
        <v>7</v>
      </c>
      <c r="J9" s="12">
        <f ca="1">IF(LEN(INDIRECT(ADDRESS(ROW()-1, COLUMN())))=1,"",INDIRECT(ADDRESS(22,7))-INDIRECT(ADDRESS(22,6)))</f>
        <v>-5</v>
      </c>
      <c r="K9" s="83"/>
      <c r="L9" s="11">
        <f ca="1">IF(COUNT(F9:J9)=0,"",SUM(F9:J9))</f>
        <v>3</v>
      </c>
      <c r="M9" s="81"/>
    </row>
    <row r="10" spans="1:14" ht="21" x14ac:dyDescent="0.25">
      <c r="A10" s="1" t="s">
        <v>11</v>
      </c>
      <c r="B10" s="68">
        <v>4</v>
      </c>
      <c r="C10" s="63" t="s">
        <v>35</v>
      </c>
      <c r="D10" s="64"/>
      <c r="E10" s="65"/>
      <c r="F10" s="13" t="str">
        <f ca="1">INDIRECT(ADDRESS(30,7))&amp;":"&amp;INDIRECT(ADDRESS(30,6))</f>
        <v>13:0</v>
      </c>
      <c r="G10" s="15" t="str">
        <f ca="1">INDIRECT(ADDRESS(34,6))&amp;":"&amp;INDIRECT(ADDRESS(34,7))</f>
        <v>6:13</v>
      </c>
      <c r="H10" s="15" t="str">
        <f ca="1">INDIRECT(ADDRESS(19,7))&amp;":"&amp;INDIRECT(ADDRESS(19,6))</f>
        <v>4:11</v>
      </c>
      <c r="I10" s="14" t="s">
        <v>4</v>
      </c>
      <c r="J10" s="16" t="str">
        <f ca="1">INDIRECT(ADDRESS(27,6))&amp;":"&amp;INDIRECT(ADDRESS(27,7))</f>
        <v>5:10</v>
      </c>
      <c r="K10" s="83">
        <f ca="1">IF(COUNT(F11:J11)=0,"",COUNTIF(F11:J11,"&gt;0")+0.5*COUNTIF(F11:J11,0))</f>
        <v>1</v>
      </c>
      <c r="L10" s="11"/>
      <c r="M10" s="81">
        <v>5</v>
      </c>
      <c r="N10" t="s">
        <v>43</v>
      </c>
    </row>
    <row r="11" spans="1:14" ht="21" x14ac:dyDescent="0.25">
      <c r="A11" s="1">
        <v>14</v>
      </c>
      <c r="B11" s="59"/>
      <c r="C11" s="63"/>
      <c r="D11" s="64"/>
      <c r="E11" s="65"/>
      <c r="F11" s="17">
        <f ca="1">IF(LEN(INDIRECT(ADDRESS(ROW()-1, COLUMN())))=1,"",INDIRECT(ADDRESS(30,7))-INDIRECT(ADDRESS(30,6)))</f>
        <v>13</v>
      </c>
      <c r="G11" s="11">
        <f ca="1">IF(LEN(INDIRECT(ADDRESS(ROW()-1, COLUMN())))=1,"",INDIRECT(ADDRESS(34,6))-INDIRECT(ADDRESS(34,7)))</f>
        <v>-7</v>
      </c>
      <c r="H11" s="11">
        <f ca="1">IF(LEN(INDIRECT(ADDRESS(ROW()-1, COLUMN())))=1,"",INDIRECT(ADDRESS(19,7))-INDIRECT(ADDRESS(19,6)))</f>
        <v>-7</v>
      </c>
      <c r="I11" s="18" t="s">
        <v>4</v>
      </c>
      <c r="J11" s="12">
        <f ca="1">IF(LEN(INDIRECT(ADDRESS(ROW()-1, COLUMN())))=1,"",INDIRECT(ADDRESS(27,6))-INDIRECT(ADDRESS(27,7)))</f>
        <v>-5</v>
      </c>
      <c r="K11" s="83"/>
      <c r="L11" s="11">
        <f ca="1">IF(COUNT(F11:J11)=0,"",SUM(F11:J11))</f>
        <v>-6</v>
      </c>
      <c r="M11" s="81"/>
    </row>
    <row r="12" spans="1:14" ht="21" x14ac:dyDescent="0.25">
      <c r="A12" s="1" t="s">
        <v>11</v>
      </c>
      <c r="B12" s="68">
        <v>5</v>
      </c>
      <c r="C12" s="63" t="s">
        <v>39</v>
      </c>
      <c r="D12" s="64"/>
      <c r="E12" s="65"/>
      <c r="F12" s="13" t="str">
        <f ca="1">INDIRECT(ADDRESS(35,6))&amp;":"&amp;INDIRECT(ADDRESS(35,7))</f>
        <v>7:13</v>
      </c>
      <c r="G12" s="15" t="str">
        <f ca="1">INDIRECT(ADDRESS(18,7))&amp;":"&amp;INDIRECT(ADDRESS(18,6))</f>
        <v>5:13</v>
      </c>
      <c r="H12" s="15" t="str">
        <f ca="1">INDIRECT(ADDRESS(22,6))&amp;":"&amp;INDIRECT(ADDRESS(22,7))</f>
        <v>13:8</v>
      </c>
      <c r="I12" s="15" t="str">
        <f ca="1">INDIRECT(ADDRESS(27,7))&amp;":"&amp;INDIRECT(ADDRESS(27,6))</f>
        <v>10:5</v>
      </c>
      <c r="J12" s="19" t="s">
        <v>4</v>
      </c>
      <c r="K12" s="83">
        <f ca="1">IF(COUNT(F13:J13)=0,"",COUNTIF(F13:J13,"&gt;0")+0.5*COUNTIF(F13:J13,0))</f>
        <v>2</v>
      </c>
      <c r="L12" s="11"/>
      <c r="M12" s="81">
        <v>2</v>
      </c>
    </row>
    <row r="13" spans="1:14" ht="21.75" thickBot="1" x14ac:dyDescent="0.3">
      <c r="A13" s="1">
        <v>18</v>
      </c>
      <c r="B13" s="75"/>
      <c r="C13" s="76"/>
      <c r="D13" s="77"/>
      <c r="E13" s="78"/>
      <c r="F13" s="20">
        <f ca="1">IF(LEN(INDIRECT(ADDRESS(ROW()-1, COLUMN())))=1,"",INDIRECT(ADDRESS(35,6))-INDIRECT(ADDRESS(35,7)))</f>
        <v>-6</v>
      </c>
      <c r="G13" s="21">
        <f ca="1">IF(LEN(INDIRECT(ADDRESS(ROW()-1, COLUMN())))=1,"",INDIRECT(ADDRESS(18,7))-INDIRECT(ADDRESS(18,6)))</f>
        <v>-8</v>
      </c>
      <c r="H13" s="21">
        <f ca="1">IF(LEN(INDIRECT(ADDRESS(ROW()-1, COLUMN())))=1,"",INDIRECT(ADDRESS(22,6))-INDIRECT(ADDRESS(22,7)))</f>
        <v>5</v>
      </c>
      <c r="I13" s="21">
        <f ca="1">IF(LEN(INDIRECT(ADDRESS(ROW()-1, COLUMN())))=1,"",INDIRECT(ADDRESS(27,7))-INDIRECT(ADDRESS(27,6)))</f>
        <v>5</v>
      </c>
      <c r="J13" s="22" t="s">
        <v>4</v>
      </c>
      <c r="K13" s="84"/>
      <c r="L13" s="21">
        <f ca="1">IF(COUNT(F13:J13)=0,"",SUM(F13:J13))</f>
        <v>-4</v>
      </c>
      <c r="M13" s="85"/>
    </row>
    <row r="14" spans="1:14" x14ac:dyDescent="0.25">
      <c r="M14"/>
    </row>
    <row r="15" spans="1:14" x14ac:dyDescent="0.25">
      <c r="M15"/>
    </row>
    <row r="16" spans="1:14" x14ac:dyDescent="0.25">
      <c r="M16"/>
    </row>
    <row r="17" spans="2:13" ht="21.75" thickBot="1" x14ac:dyDescent="0.3">
      <c r="B17" s="71" t="s">
        <v>5</v>
      </c>
      <c r="C17" s="71"/>
      <c r="D17" s="71"/>
      <c r="E17" s="71"/>
      <c r="F17" s="71"/>
      <c r="G17" s="71"/>
      <c r="H17" s="71"/>
      <c r="I17" s="71"/>
      <c r="J17" s="71"/>
      <c r="K17" s="71"/>
    </row>
    <row r="18" spans="2:13" ht="21.75" thickBot="1" x14ac:dyDescent="0.3">
      <c r="B18" s="1">
        <v>2</v>
      </c>
      <c r="C18" s="72" t="str">
        <f ca="1">IF(ISBLANK(INDIRECT(ADDRESS(B18*2+2,3))),"",INDIRECT(ADDRESS(B18*2+2,3)))</f>
        <v>КиТ</v>
      </c>
      <c r="D18" s="72"/>
      <c r="E18" s="73"/>
      <c r="F18" s="24">
        <v>13</v>
      </c>
      <c r="G18" s="25">
        <v>5</v>
      </c>
      <c r="H18" s="74" t="str">
        <f ca="1">IF(ISBLANK(INDIRECT(ADDRESS(K18*2+2,3))),"",INDIRECT(ADDRESS(K18*2+2,3)))</f>
        <v>Дубль В</v>
      </c>
      <c r="I18" s="72"/>
      <c r="J18" s="72"/>
      <c r="K18" s="1">
        <v>5</v>
      </c>
      <c r="L18" s="26" t="s">
        <v>6</v>
      </c>
      <c r="M18" s="40">
        <v>11</v>
      </c>
    </row>
    <row r="19" spans="2:13" ht="21.75" thickBot="1" x14ac:dyDescent="0.3">
      <c r="B19" s="1">
        <v>3</v>
      </c>
      <c r="C19" s="72" t="str">
        <f ca="1">IF(ISBLANK(INDIRECT(ADDRESS(B19*2+2,3))),"",INDIRECT(ADDRESS(B19*2+2,3)))</f>
        <v>Авант</v>
      </c>
      <c r="D19" s="72"/>
      <c r="E19" s="73"/>
      <c r="F19" s="24">
        <v>11</v>
      </c>
      <c r="G19" s="25">
        <v>4</v>
      </c>
      <c r="H19" s="74" t="str">
        <f ca="1">IF(ISBLANK(INDIRECT(ADDRESS(K19*2+2,3))),"",INDIRECT(ADDRESS(K19*2+2,3)))</f>
        <v>НеваДа</v>
      </c>
      <c r="I19" s="72"/>
      <c r="J19" s="72"/>
      <c r="K19" s="1">
        <v>4</v>
      </c>
      <c r="L19" s="26" t="s">
        <v>6</v>
      </c>
      <c r="M19" s="40">
        <v>12</v>
      </c>
    </row>
    <row r="20" spans="2:13" ht="21" x14ac:dyDescent="0.25">
      <c r="M20" s="40"/>
    </row>
    <row r="21" spans="2:13" ht="21.75" thickBot="1" x14ac:dyDescent="0.4">
      <c r="B21" s="71" t="s">
        <v>7</v>
      </c>
      <c r="C21" s="71"/>
      <c r="D21" s="71"/>
      <c r="E21" s="71"/>
      <c r="F21" s="71"/>
      <c r="G21" s="71"/>
      <c r="H21" s="71"/>
      <c r="I21" s="71"/>
      <c r="J21" s="71"/>
      <c r="K21" s="71"/>
      <c r="M21" s="42"/>
    </row>
    <row r="22" spans="2:13" ht="21.75" thickBot="1" x14ac:dyDescent="0.4">
      <c r="B22" s="1">
        <v>5</v>
      </c>
      <c r="C22" s="72" t="str">
        <f ca="1">IF(ISBLANK(INDIRECT(ADDRESS(B22*2+2,3))),"",INDIRECT(ADDRESS(B22*2+2,3)))</f>
        <v>Дубль В</v>
      </c>
      <c r="D22" s="72"/>
      <c r="E22" s="73"/>
      <c r="F22" s="24">
        <v>13</v>
      </c>
      <c r="G22" s="25">
        <v>8</v>
      </c>
      <c r="H22" s="74" t="str">
        <f ca="1">IF(ISBLANK(INDIRECT(ADDRESS(K22*2+2,3))),"",INDIRECT(ADDRESS(K22*2+2,3)))</f>
        <v>Авант</v>
      </c>
      <c r="I22" s="72"/>
      <c r="J22" s="72"/>
      <c r="K22" s="1">
        <v>3</v>
      </c>
      <c r="L22" s="26" t="s">
        <v>6</v>
      </c>
      <c r="M22" s="42">
        <v>14</v>
      </c>
    </row>
    <row r="23" spans="2:13" ht="21.75" thickBot="1" x14ac:dyDescent="0.3">
      <c r="B23" s="1">
        <v>1</v>
      </c>
      <c r="C23" s="72" t="str">
        <f ca="1">IF(ISBLANK(INDIRECT(ADDRESS(B23*2+2,3))),"",INDIRECT(ADDRESS(B23*2+2,3)))</f>
        <v>Йожь</v>
      </c>
      <c r="D23" s="72"/>
      <c r="E23" s="73"/>
      <c r="F23" s="24">
        <v>1</v>
      </c>
      <c r="G23" s="25">
        <v>13</v>
      </c>
      <c r="H23" s="74" t="str">
        <f ca="1">IF(ISBLANK(INDIRECT(ADDRESS(K23*2+2,3))),"",INDIRECT(ADDRESS(K23*2+2,3)))</f>
        <v>КиТ</v>
      </c>
      <c r="I23" s="72"/>
      <c r="J23" s="72"/>
      <c r="K23" s="1">
        <v>2</v>
      </c>
      <c r="L23" s="26" t="s">
        <v>6</v>
      </c>
      <c r="M23" s="40">
        <v>15</v>
      </c>
    </row>
    <row r="24" spans="2:13" ht="21" x14ac:dyDescent="0.25">
      <c r="M24" s="40"/>
    </row>
    <row r="25" spans="2:13" ht="21.75" thickBot="1" x14ac:dyDescent="0.3">
      <c r="B25" s="71" t="s">
        <v>8</v>
      </c>
      <c r="C25" s="71"/>
      <c r="D25" s="71"/>
      <c r="E25" s="71"/>
      <c r="F25" s="71"/>
      <c r="G25" s="71"/>
      <c r="H25" s="71"/>
      <c r="I25" s="71"/>
      <c r="J25" s="71"/>
      <c r="K25" s="71"/>
      <c r="M25" s="40"/>
    </row>
    <row r="26" spans="2:13" ht="21.75" thickBot="1" x14ac:dyDescent="0.4">
      <c r="B26" s="1">
        <v>3</v>
      </c>
      <c r="C26" s="72" t="str">
        <f ca="1">IF(ISBLANK(INDIRECT(ADDRESS(B26*2+2,3))),"",INDIRECT(ADDRESS(B26*2+2,3)))</f>
        <v>Авант</v>
      </c>
      <c r="D26" s="72"/>
      <c r="E26" s="73"/>
      <c r="F26" s="24">
        <v>11</v>
      </c>
      <c r="G26" s="25">
        <v>6</v>
      </c>
      <c r="H26" s="74" t="str">
        <f ca="1">IF(ISBLANK(INDIRECT(ADDRESS(K26*2+2,3))),"",INDIRECT(ADDRESS(K26*2+2,3)))</f>
        <v>Йожь</v>
      </c>
      <c r="I26" s="72"/>
      <c r="J26" s="72"/>
      <c r="K26" s="1">
        <v>1</v>
      </c>
      <c r="L26" s="26" t="s">
        <v>6</v>
      </c>
      <c r="M26" s="42">
        <v>1</v>
      </c>
    </row>
    <row r="27" spans="2:13" ht="21.75" thickBot="1" x14ac:dyDescent="0.4">
      <c r="B27" s="1">
        <v>4</v>
      </c>
      <c r="C27" s="72" t="str">
        <f ca="1">IF(ISBLANK(INDIRECT(ADDRESS(B27*2+2,3))),"",INDIRECT(ADDRESS(B27*2+2,3)))</f>
        <v>НеваДа</v>
      </c>
      <c r="D27" s="72"/>
      <c r="E27" s="73"/>
      <c r="F27" s="24">
        <v>5</v>
      </c>
      <c r="G27" s="25">
        <v>10</v>
      </c>
      <c r="H27" s="74" t="str">
        <f ca="1">IF(ISBLANK(INDIRECT(ADDRESS(K27*2+2,3))),"",INDIRECT(ADDRESS(K27*2+2,3)))</f>
        <v>Дубль В</v>
      </c>
      <c r="I27" s="72"/>
      <c r="J27" s="72"/>
      <c r="K27" s="1">
        <v>5</v>
      </c>
      <c r="L27" s="26" t="s">
        <v>6</v>
      </c>
      <c r="M27" s="42">
        <v>2</v>
      </c>
    </row>
    <row r="28" spans="2:13" ht="21" x14ac:dyDescent="0.25">
      <c r="M28" s="40"/>
    </row>
    <row r="29" spans="2:13" ht="21.75" thickBot="1" x14ac:dyDescent="0.3">
      <c r="B29" s="71" t="s">
        <v>9</v>
      </c>
      <c r="C29" s="71"/>
      <c r="D29" s="71"/>
      <c r="E29" s="71"/>
      <c r="F29" s="71"/>
      <c r="G29" s="71"/>
      <c r="H29" s="71"/>
      <c r="I29" s="71"/>
      <c r="J29" s="71"/>
      <c r="K29" s="71"/>
      <c r="M29" s="40"/>
    </row>
    <row r="30" spans="2:13" ht="21.75" thickBot="1" x14ac:dyDescent="0.3">
      <c r="B30" s="1">
        <v>1</v>
      </c>
      <c r="C30" s="72" t="str">
        <f ca="1">IF(ISBLANK(INDIRECT(ADDRESS(B30*2+2,3))),"",INDIRECT(ADDRESS(B30*2+2,3)))</f>
        <v>Йожь</v>
      </c>
      <c r="D30" s="72"/>
      <c r="E30" s="73"/>
      <c r="F30" s="24">
        <v>0</v>
      </c>
      <c r="G30" s="25">
        <v>13</v>
      </c>
      <c r="H30" s="74" t="str">
        <f ca="1">IF(ISBLANK(INDIRECT(ADDRESS(K30*2+2,3))),"",INDIRECT(ADDRESS(K30*2+2,3)))</f>
        <v>НеваДа</v>
      </c>
      <c r="I30" s="72"/>
      <c r="J30" s="72"/>
      <c r="K30" s="1">
        <v>4</v>
      </c>
      <c r="L30" s="26" t="s">
        <v>6</v>
      </c>
      <c r="M30" s="40">
        <v>4</v>
      </c>
    </row>
    <row r="31" spans="2:13" ht="21.75" thickBot="1" x14ac:dyDescent="0.4">
      <c r="B31" s="1">
        <v>2</v>
      </c>
      <c r="C31" s="72" t="str">
        <f ca="1">IF(ISBLANK(INDIRECT(ADDRESS(B31*2+2,3))),"",INDIRECT(ADDRESS(B31*2+2,3)))</f>
        <v>КиТ</v>
      </c>
      <c r="D31" s="72"/>
      <c r="E31" s="73"/>
      <c r="F31" s="24">
        <v>8</v>
      </c>
      <c r="G31" s="25">
        <v>4</v>
      </c>
      <c r="H31" s="74" t="str">
        <f ca="1">IF(ISBLANK(INDIRECT(ADDRESS(K31*2+2,3))),"",INDIRECT(ADDRESS(K31*2+2,3)))</f>
        <v>Авант</v>
      </c>
      <c r="I31" s="72"/>
      <c r="J31" s="72"/>
      <c r="K31" s="1">
        <v>3</v>
      </c>
      <c r="L31" s="26" t="s">
        <v>6</v>
      </c>
      <c r="M31" s="42">
        <v>5</v>
      </c>
    </row>
    <row r="32" spans="2:13" ht="21" x14ac:dyDescent="0.35">
      <c r="M32" s="42"/>
    </row>
    <row r="33" spans="2:13" ht="21.75" thickBot="1" x14ac:dyDescent="0.3">
      <c r="B33" s="71" t="s">
        <v>10</v>
      </c>
      <c r="C33" s="71"/>
      <c r="D33" s="71"/>
      <c r="E33" s="71"/>
      <c r="F33" s="71"/>
      <c r="G33" s="71"/>
      <c r="H33" s="71"/>
      <c r="I33" s="71"/>
      <c r="J33" s="71"/>
      <c r="K33" s="71"/>
      <c r="M33" s="40"/>
    </row>
    <row r="34" spans="2:13" ht="21.75" thickBot="1" x14ac:dyDescent="0.3">
      <c r="B34" s="1">
        <v>4</v>
      </c>
      <c r="C34" s="72" t="str">
        <f ca="1">IF(ISBLANK(INDIRECT(ADDRESS(B34*2+2,3))),"",INDIRECT(ADDRESS(B34*2+2,3)))</f>
        <v>НеваДа</v>
      </c>
      <c r="D34" s="72"/>
      <c r="E34" s="73"/>
      <c r="F34" s="24">
        <v>6</v>
      </c>
      <c r="G34" s="25">
        <v>13</v>
      </c>
      <c r="H34" s="74" t="str">
        <f ca="1">IF(ISBLANK(INDIRECT(ADDRESS(K34*2+2,3))),"",INDIRECT(ADDRESS(K34*2+2,3)))</f>
        <v>КиТ</v>
      </c>
      <c r="I34" s="72"/>
      <c r="J34" s="72"/>
      <c r="K34" s="1">
        <v>2</v>
      </c>
      <c r="L34" s="26" t="s">
        <v>6</v>
      </c>
      <c r="M34" s="40">
        <v>7</v>
      </c>
    </row>
    <row r="35" spans="2:13" ht="21.75" thickBot="1" x14ac:dyDescent="0.3">
      <c r="B35" s="1">
        <v>5</v>
      </c>
      <c r="C35" s="72" t="str">
        <f ca="1">IF(ISBLANK(INDIRECT(ADDRESS(B35*2+2,3))),"",INDIRECT(ADDRESS(B35*2+2,3)))</f>
        <v>Дубль В</v>
      </c>
      <c r="D35" s="72"/>
      <c r="E35" s="73"/>
      <c r="F35" s="24">
        <v>7</v>
      </c>
      <c r="G35" s="25">
        <v>13</v>
      </c>
      <c r="H35" s="74" t="str">
        <f ca="1">IF(ISBLANK(INDIRECT(ADDRESS(K35*2+2,3))),"",INDIRECT(ADDRESS(K35*2+2,3)))</f>
        <v>Йожь</v>
      </c>
      <c r="I35" s="72"/>
      <c r="J35" s="72"/>
      <c r="K35" s="1">
        <v>1</v>
      </c>
      <c r="L35" s="26" t="s">
        <v>6</v>
      </c>
      <c r="M35" s="40">
        <v>8</v>
      </c>
    </row>
    <row r="36" spans="2:13" ht="21" x14ac:dyDescent="0.35">
      <c r="M36" s="42"/>
    </row>
    <row r="37" spans="2:13" ht="21" x14ac:dyDescent="0.35">
      <c r="M37" s="42"/>
    </row>
    <row r="38" spans="2:13" ht="21" x14ac:dyDescent="0.25">
      <c r="M38" s="40"/>
    </row>
    <row r="39" spans="2:13" ht="21" x14ac:dyDescent="0.25">
      <c r="M39" s="40"/>
    </row>
    <row r="40" spans="2:13" ht="21" x14ac:dyDescent="0.25">
      <c r="M40" s="40"/>
    </row>
  </sheetData>
  <mergeCells count="47">
    <mergeCell ref="B33:K33"/>
    <mergeCell ref="C34:E34"/>
    <mergeCell ref="H34:J34"/>
    <mergeCell ref="C35:E35"/>
    <mergeCell ref="H35:J35"/>
    <mergeCell ref="C31:E31"/>
    <mergeCell ref="H31:J31"/>
    <mergeCell ref="C22:E22"/>
    <mergeCell ref="H22:J22"/>
    <mergeCell ref="C23:E23"/>
    <mergeCell ref="H23:J23"/>
    <mergeCell ref="B25:K25"/>
    <mergeCell ref="C26:E26"/>
    <mergeCell ref="H26:J26"/>
    <mergeCell ref="C27:E27"/>
    <mergeCell ref="H27:J27"/>
    <mergeCell ref="B29:K29"/>
    <mergeCell ref="C30:E30"/>
    <mergeCell ref="H30:J30"/>
    <mergeCell ref="B21:K21"/>
    <mergeCell ref="B10:B11"/>
    <mergeCell ref="C10:E11"/>
    <mergeCell ref="K10:K11"/>
    <mergeCell ref="M10:M11"/>
    <mergeCell ref="B12:B13"/>
    <mergeCell ref="C12:E13"/>
    <mergeCell ref="K12:K13"/>
    <mergeCell ref="M12:M13"/>
    <mergeCell ref="B17:K17"/>
    <mergeCell ref="C18:E18"/>
    <mergeCell ref="H18:J18"/>
    <mergeCell ref="C19:E19"/>
    <mergeCell ref="H19:J19"/>
    <mergeCell ref="B6:B7"/>
    <mergeCell ref="C6:E7"/>
    <mergeCell ref="K6:K7"/>
    <mergeCell ref="M6:M7"/>
    <mergeCell ref="B8:B9"/>
    <mergeCell ref="C8:E9"/>
    <mergeCell ref="K8:K9"/>
    <mergeCell ref="M8:M9"/>
    <mergeCell ref="M4:M5"/>
    <mergeCell ref="B1:K1"/>
    <mergeCell ref="C3:E3"/>
    <mergeCell ref="B4:B5"/>
    <mergeCell ref="C4:E5"/>
    <mergeCell ref="K4:K5"/>
  </mergeCells>
  <pageMargins left="0.25" right="0.25" top="0.75" bottom="0.75" header="0.3" footer="0.3"/>
  <pageSetup paperSize="9" scale="71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3">
    <pageSetUpPr fitToPage="1"/>
  </sheetPr>
  <dimension ref="A1:M40"/>
  <sheetViews>
    <sheetView workbookViewId="0">
      <selection activeCell="I15" sqref="I15"/>
    </sheetView>
  </sheetViews>
  <sheetFormatPr defaultRowHeight="15" x14ac:dyDescent="0.25"/>
  <cols>
    <col min="1" max="1" width="4" customWidth="1"/>
    <col min="2" max="12" width="10.28515625" customWidth="1"/>
    <col min="13" max="13" width="10.28515625" style="23" customWidth="1"/>
    <col min="14" max="15" width="10.28515625" customWidth="1"/>
  </cols>
  <sheetData>
    <row r="1" spans="1:13" ht="45" x14ac:dyDescent="0.25">
      <c r="B1" s="54" t="s">
        <v>18</v>
      </c>
      <c r="C1" s="54"/>
      <c r="D1" s="54"/>
      <c r="E1" s="54"/>
      <c r="F1" s="54"/>
      <c r="G1" s="54"/>
      <c r="H1" s="54"/>
      <c r="I1" s="54"/>
      <c r="J1" s="54"/>
      <c r="K1" s="54"/>
      <c r="M1"/>
    </row>
    <row r="2" spans="1:13" ht="15.75" thickBot="1" x14ac:dyDescent="0.3">
      <c r="M2"/>
    </row>
    <row r="3" spans="1:13" ht="15.75" thickBot="1" x14ac:dyDescent="0.3">
      <c r="A3" s="1"/>
      <c r="B3" s="2"/>
      <c r="C3" s="55" t="s">
        <v>0</v>
      </c>
      <c r="D3" s="56"/>
      <c r="E3" s="57"/>
      <c r="F3" s="3">
        <v>1</v>
      </c>
      <c r="G3" s="3">
        <v>2</v>
      </c>
      <c r="H3" s="3">
        <v>3</v>
      </c>
      <c r="I3" s="4">
        <v>4</v>
      </c>
      <c r="J3" s="4">
        <v>5</v>
      </c>
      <c r="K3" s="2" t="s">
        <v>1</v>
      </c>
      <c r="L3" s="3" t="s">
        <v>2</v>
      </c>
      <c r="M3" s="5" t="s">
        <v>3</v>
      </c>
    </row>
    <row r="4" spans="1:13" ht="21" x14ac:dyDescent="0.25">
      <c r="A4" s="1" t="s">
        <v>11</v>
      </c>
      <c r="B4" s="58">
        <v>1</v>
      </c>
      <c r="C4" s="60" t="s">
        <v>24</v>
      </c>
      <c r="D4" s="61"/>
      <c r="E4" s="62"/>
      <c r="F4" s="6" t="s">
        <v>4</v>
      </c>
      <c r="G4" s="7" t="str">
        <f ca="1">INDIRECT(ADDRESS(23,6))&amp;":"&amp;INDIRECT(ADDRESS(23,7))</f>
        <v>8:10</v>
      </c>
      <c r="H4" s="7" t="str">
        <f ca="1">INDIRECT(ADDRESS(26,7))&amp;":"&amp;INDIRECT(ADDRESS(26,6))</f>
        <v>13:2</v>
      </c>
      <c r="I4" s="7" t="str">
        <f ca="1">INDIRECT(ADDRESS(30,6))&amp;":"&amp;INDIRECT(ADDRESS(30,7))</f>
        <v>13:4</v>
      </c>
      <c r="J4" s="8" t="str">
        <f ca="1">INDIRECT(ADDRESS(35,7))&amp;":"&amp;INDIRECT(ADDRESS(35,6))</f>
        <v>13:3</v>
      </c>
      <c r="K4" s="82">
        <f ca="1">IF(COUNT(F5:J5)=0,"",COUNTIF(F5:J5,"&gt;0")+0.5*COUNTIF(F5:J5,0))</f>
        <v>3</v>
      </c>
      <c r="L4" s="9"/>
      <c r="M4" s="80">
        <v>1</v>
      </c>
    </row>
    <row r="5" spans="1:13" ht="21" x14ac:dyDescent="0.25">
      <c r="A5" s="1">
        <v>3</v>
      </c>
      <c r="B5" s="59"/>
      <c r="C5" s="63"/>
      <c r="D5" s="64"/>
      <c r="E5" s="65"/>
      <c r="F5" s="10" t="s">
        <v>4</v>
      </c>
      <c r="G5" s="11">
        <f ca="1">IF(LEN(INDIRECT(ADDRESS(ROW()-1, COLUMN())))=1,"",INDIRECT(ADDRESS(23,6))-INDIRECT(ADDRESS(23,7)))</f>
        <v>-2</v>
      </c>
      <c r="H5" s="11">
        <f ca="1">IF(LEN(INDIRECT(ADDRESS(ROW()-1, COLUMN())))=1,"",INDIRECT(ADDRESS(26,7))-INDIRECT(ADDRESS(26,6)))</f>
        <v>11</v>
      </c>
      <c r="I5" s="11">
        <f ca="1">IF(LEN(INDIRECT(ADDRESS(ROW()-1, COLUMN())))=1,"",INDIRECT(ADDRESS(30,6))-INDIRECT(ADDRESS(30,7)))</f>
        <v>9</v>
      </c>
      <c r="J5" s="12">
        <f ca="1">IF(LEN(INDIRECT(ADDRESS(ROW()-1, COLUMN())))=1,"",INDIRECT(ADDRESS(35,7))-INDIRECT(ADDRESS(35,6)))</f>
        <v>10</v>
      </c>
      <c r="K5" s="83"/>
      <c r="L5" s="11">
        <f ca="1">IF(COUNT(F5:J5)=0,"",SUM(F5:J5))</f>
        <v>28</v>
      </c>
      <c r="M5" s="81"/>
    </row>
    <row r="6" spans="1:13" ht="21" x14ac:dyDescent="0.25">
      <c r="A6" s="1" t="s">
        <v>11</v>
      </c>
      <c r="B6" s="68">
        <v>2</v>
      </c>
      <c r="C6" s="63" t="s">
        <v>32</v>
      </c>
      <c r="D6" s="64"/>
      <c r="E6" s="65"/>
      <c r="F6" s="13" t="str">
        <f ca="1">INDIRECT(ADDRESS(23,7))&amp;":"&amp;INDIRECT(ADDRESS(23,6))</f>
        <v>10:8</v>
      </c>
      <c r="G6" s="14" t="s">
        <v>4</v>
      </c>
      <c r="H6" s="15" t="str">
        <f ca="1">INDIRECT(ADDRESS(31,6))&amp;":"&amp;INDIRECT(ADDRESS(31,7))</f>
        <v>7:12</v>
      </c>
      <c r="I6" s="15" t="str">
        <f ca="1">INDIRECT(ADDRESS(34,7))&amp;":"&amp;INDIRECT(ADDRESS(34,6))</f>
        <v>4:12</v>
      </c>
      <c r="J6" s="16" t="str">
        <f ca="1">INDIRECT(ADDRESS(18,6))&amp;":"&amp;INDIRECT(ADDRESS(18,7))</f>
        <v>12:7</v>
      </c>
      <c r="K6" s="83">
        <f ca="1">IF(COUNT(F7:J7)=0,"",COUNTIF(F7:J7,"&gt;0")+0.5*COUNTIF(F7:J7,0))</f>
        <v>2</v>
      </c>
      <c r="L6" s="11">
        <v>0</v>
      </c>
      <c r="M6" s="81">
        <v>3</v>
      </c>
    </row>
    <row r="7" spans="1:13" ht="21" x14ac:dyDescent="0.25">
      <c r="A7" s="1">
        <v>11</v>
      </c>
      <c r="B7" s="59"/>
      <c r="C7" s="63"/>
      <c r="D7" s="64"/>
      <c r="E7" s="65"/>
      <c r="F7" s="17">
        <f ca="1">IF(LEN(INDIRECT(ADDRESS(ROW()-1, COLUMN())))=1,"",INDIRECT(ADDRESS(23,7))-INDIRECT(ADDRESS(23,6)))</f>
        <v>2</v>
      </c>
      <c r="G7" s="18" t="s">
        <v>4</v>
      </c>
      <c r="H7" s="11">
        <f ca="1">IF(LEN(INDIRECT(ADDRESS(ROW()-1, COLUMN())))=1,"",INDIRECT(ADDRESS(31,6))-INDIRECT(ADDRESS(31,7)))</f>
        <v>-5</v>
      </c>
      <c r="I7" s="11">
        <f ca="1">IF(LEN(INDIRECT(ADDRESS(ROW()-1, COLUMN())))=1,"",INDIRECT(ADDRESS(34,7))-INDIRECT(ADDRESS(34,6)))</f>
        <v>-8</v>
      </c>
      <c r="J7" s="12">
        <f ca="1">IF(LEN(INDIRECT(ADDRESS(ROW()-1, COLUMN())))=1,"",INDIRECT(ADDRESS(18,6))-INDIRECT(ADDRESS(18,7)))</f>
        <v>5</v>
      </c>
      <c r="K7" s="83"/>
      <c r="L7" s="11">
        <f ca="1">IF(COUNT(F7:J7)=0,"",SUM(F7:J7))</f>
        <v>-6</v>
      </c>
      <c r="M7" s="81"/>
    </row>
    <row r="8" spans="1:13" ht="21" x14ac:dyDescent="0.25">
      <c r="A8" s="1" t="s">
        <v>11</v>
      </c>
      <c r="B8" s="68">
        <v>3</v>
      </c>
      <c r="C8" s="63" t="s">
        <v>28</v>
      </c>
      <c r="D8" s="64"/>
      <c r="E8" s="65"/>
      <c r="F8" s="13" t="str">
        <f ca="1">INDIRECT(ADDRESS(26,6))&amp;":"&amp;INDIRECT(ADDRESS(26,7))</f>
        <v>2:13</v>
      </c>
      <c r="G8" s="15" t="str">
        <f ca="1">INDIRECT(ADDRESS(31,7))&amp;":"&amp;INDIRECT(ADDRESS(31,6))</f>
        <v>12:7</v>
      </c>
      <c r="H8" s="14" t="s">
        <v>4</v>
      </c>
      <c r="I8" s="15" t="str">
        <f ca="1">INDIRECT(ADDRESS(19,6))&amp;":"&amp;INDIRECT(ADDRESS(19,7))</f>
        <v>13:8</v>
      </c>
      <c r="J8" s="16" t="str">
        <f ca="1">INDIRECT(ADDRESS(22,7))&amp;":"&amp;INDIRECT(ADDRESS(22,6))</f>
        <v>8:12</v>
      </c>
      <c r="K8" s="83">
        <f ca="1">IF(COUNT(F9:J9)=0,"",COUNTIF(F9:J9,"&gt;0")+0.5*COUNTIF(F9:J9,0))</f>
        <v>2</v>
      </c>
      <c r="L8" s="11">
        <v>1</v>
      </c>
      <c r="M8" s="81">
        <v>2</v>
      </c>
    </row>
    <row r="9" spans="1:13" ht="21" x14ac:dyDescent="0.25">
      <c r="A9" s="1">
        <v>7</v>
      </c>
      <c r="B9" s="59"/>
      <c r="C9" s="63"/>
      <c r="D9" s="64"/>
      <c r="E9" s="65"/>
      <c r="F9" s="17">
        <f ca="1">IF(LEN(INDIRECT(ADDRESS(ROW()-1, COLUMN())))=1,"",INDIRECT(ADDRESS(26,6))-INDIRECT(ADDRESS(26,7)))</f>
        <v>-11</v>
      </c>
      <c r="G9" s="11">
        <f ca="1">IF(LEN(INDIRECT(ADDRESS(ROW()-1, COLUMN())))=1,"",INDIRECT(ADDRESS(31,7))-INDIRECT(ADDRESS(31,6)))</f>
        <v>5</v>
      </c>
      <c r="H9" s="18" t="s">
        <v>4</v>
      </c>
      <c r="I9" s="11">
        <f ca="1">IF(LEN(INDIRECT(ADDRESS(ROW()-1, COLUMN())))=1,"",INDIRECT(ADDRESS(19,6))-INDIRECT(ADDRESS(19,7)))</f>
        <v>5</v>
      </c>
      <c r="J9" s="12">
        <f ca="1">IF(LEN(INDIRECT(ADDRESS(ROW()-1, COLUMN())))=1,"",INDIRECT(ADDRESS(22,7))-INDIRECT(ADDRESS(22,6)))</f>
        <v>-4</v>
      </c>
      <c r="K9" s="83"/>
      <c r="L9" s="11">
        <f ca="1">IF(COUNT(F9:J9)=0,"",SUM(F9:J9))</f>
        <v>-5</v>
      </c>
      <c r="M9" s="81"/>
    </row>
    <row r="10" spans="1:13" ht="21" x14ac:dyDescent="0.25">
      <c r="A10" s="1" t="s">
        <v>11</v>
      </c>
      <c r="B10" s="68">
        <v>4</v>
      </c>
      <c r="C10" s="63" t="s">
        <v>36</v>
      </c>
      <c r="D10" s="64"/>
      <c r="E10" s="65"/>
      <c r="F10" s="13" t="str">
        <f ca="1">INDIRECT(ADDRESS(30,7))&amp;":"&amp;INDIRECT(ADDRESS(30,6))</f>
        <v>4:13</v>
      </c>
      <c r="G10" s="15" t="str">
        <f ca="1">INDIRECT(ADDRESS(34,6))&amp;":"&amp;INDIRECT(ADDRESS(34,7))</f>
        <v>12:4</v>
      </c>
      <c r="H10" s="15" t="str">
        <f ca="1">INDIRECT(ADDRESS(19,7))&amp;":"&amp;INDIRECT(ADDRESS(19,6))</f>
        <v>8:13</v>
      </c>
      <c r="I10" s="14" t="s">
        <v>4</v>
      </c>
      <c r="J10" s="16" t="str">
        <f ca="1">INDIRECT(ADDRESS(27,6))&amp;":"&amp;INDIRECT(ADDRESS(27,7))</f>
        <v>6:10</v>
      </c>
      <c r="K10" s="83">
        <f ca="1">IF(COUNT(F11:J11)=0,"",COUNTIF(F11:J11,"&gt;0")+0.5*COUNTIF(F11:J11,0))</f>
        <v>1</v>
      </c>
      <c r="L10" s="11"/>
      <c r="M10" s="81">
        <v>5</v>
      </c>
    </row>
    <row r="11" spans="1:13" ht="21" x14ac:dyDescent="0.25">
      <c r="A11" s="1">
        <v>15</v>
      </c>
      <c r="B11" s="59"/>
      <c r="C11" s="63"/>
      <c r="D11" s="64"/>
      <c r="E11" s="65"/>
      <c r="F11" s="17">
        <f ca="1">IF(LEN(INDIRECT(ADDRESS(ROW()-1, COLUMN())))=1,"",INDIRECT(ADDRESS(30,7))-INDIRECT(ADDRESS(30,6)))</f>
        <v>-9</v>
      </c>
      <c r="G11" s="11">
        <f ca="1">IF(LEN(INDIRECT(ADDRESS(ROW()-1, COLUMN())))=1,"",INDIRECT(ADDRESS(34,6))-INDIRECT(ADDRESS(34,7)))</f>
        <v>8</v>
      </c>
      <c r="H11" s="11">
        <f ca="1">IF(LEN(INDIRECT(ADDRESS(ROW()-1, COLUMN())))=1,"",INDIRECT(ADDRESS(19,7))-INDIRECT(ADDRESS(19,6)))</f>
        <v>-5</v>
      </c>
      <c r="I11" s="18" t="s">
        <v>4</v>
      </c>
      <c r="J11" s="12">
        <f ca="1">IF(LEN(INDIRECT(ADDRESS(ROW()-1, COLUMN())))=1,"",INDIRECT(ADDRESS(27,6))-INDIRECT(ADDRESS(27,7)))</f>
        <v>-4</v>
      </c>
      <c r="K11" s="83"/>
      <c r="L11" s="11">
        <f ca="1">IF(COUNT(F11:J11)=0,"",SUM(F11:J11))</f>
        <v>-10</v>
      </c>
      <c r="M11" s="81"/>
    </row>
    <row r="12" spans="1:13" ht="21" x14ac:dyDescent="0.25">
      <c r="A12" s="1" t="s">
        <v>11</v>
      </c>
      <c r="B12" s="68">
        <v>5</v>
      </c>
      <c r="C12" s="63" t="s">
        <v>90</v>
      </c>
      <c r="D12" s="64"/>
      <c r="E12" s="65"/>
      <c r="F12" s="13" t="str">
        <f ca="1">INDIRECT(ADDRESS(35,6))&amp;":"&amp;INDIRECT(ADDRESS(35,7))</f>
        <v>3:13</v>
      </c>
      <c r="G12" s="15" t="str">
        <f ca="1">INDIRECT(ADDRESS(18,7))&amp;":"&amp;INDIRECT(ADDRESS(18,6))</f>
        <v>7:12</v>
      </c>
      <c r="H12" s="15" t="str">
        <f ca="1">INDIRECT(ADDRESS(22,6))&amp;":"&amp;INDIRECT(ADDRESS(22,7))</f>
        <v>12:8</v>
      </c>
      <c r="I12" s="15" t="str">
        <f ca="1">INDIRECT(ADDRESS(27,7))&amp;":"&amp;INDIRECT(ADDRESS(27,6))</f>
        <v>10:6</v>
      </c>
      <c r="J12" s="19" t="s">
        <v>4</v>
      </c>
      <c r="K12" s="83">
        <f ca="1">IF(COUNT(F13:J13)=0,"",COUNTIF(F13:J13,"&gt;0")+0.5*COUNTIF(F13:J13,0))</f>
        <v>2</v>
      </c>
      <c r="L12" s="11">
        <v>-1</v>
      </c>
      <c r="M12" s="81">
        <v>4</v>
      </c>
    </row>
    <row r="13" spans="1:13" ht="21.75" thickBot="1" x14ac:dyDescent="0.3">
      <c r="A13" s="1">
        <v>19</v>
      </c>
      <c r="B13" s="75"/>
      <c r="C13" s="76"/>
      <c r="D13" s="77"/>
      <c r="E13" s="78"/>
      <c r="F13" s="20">
        <f ca="1">IF(LEN(INDIRECT(ADDRESS(ROW()-1, COLUMN())))=1,"",INDIRECT(ADDRESS(35,6))-INDIRECT(ADDRESS(35,7)))</f>
        <v>-10</v>
      </c>
      <c r="G13" s="21">
        <f ca="1">IF(LEN(INDIRECT(ADDRESS(ROW()-1, COLUMN())))=1,"",INDIRECT(ADDRESS(18,7))-INDIRECT(ADDRESS(18,6)))</f>
        <v>-5</v>
      </c>
      <c r="H13" s="21">
        <f ca="1">IF(LEN(INDIRECT(ADDRESS(ROW()-1, COLUMN())))=1,"",INDIRECT(ADDRESS(22,6))-INDIRECT(ADDRESS(22,7)))</f>
        <v>4</v>
      </c>
      <c r="I13" s="21">
        <f ca="1">IF(LEN(INDIRECT(ADDRESS(ROW()-1, COLUMN())))=1,"",INDIRECT(ADDRESS(27,7))-INDIRECT(ADDRESS(27,6)))</f>
        <v>4</v>
      </c>
      <c r="J13" s="22" t="s">
        <v>4</v>
      </c>
      <c r="K13" s="84"/>
      <c r="L13" s="21">
        <f ca="1">IF(COUNT(F13:J13)=0,"",SUM(F13:J13))</f>
        <v>-7</v>
      </c>
      <c r="M13" s="85"/>
    </row>
    <row r="14" spans="1:13" x14ac:dyDescent="0.25">
      <c r="M14"/>
    </row>
    <row r="15" spans="1:13" x14ac:dyDescent="0.25">
      <c r="M15"/>
    </row>
    <row r="16" spans="1:13" x14ac:dyDescent="0.25">
      <c r="M16"/>
    </row>
    <row r="17" spans="2:13" ht="21.75" thickBot="1" x14ac:dyDescent="0.3">
      <c r="B17" s="71" t="s">
        <v>5</v>
      </c>
      <c r="C17" s="71"/>
      <c r="D17" s="71"/>
      <c r="E17" s="71"/>
      <c r="F17" s="71"/>
      <c r="G17" s="71"/>
      <c r="H17" s="71"/>
      <c r="I17" s="71"/>
      <c r="J17" s="71"/>
      <c r="K17" s="71"/>
    </row>
    <row r="18" spans="2:13" ht="21.75" thickBot="1" x14ac:dyDescent="0.3">
      <c r="B18" s="1">
        <v>2</v>
      </c>
      <c r="C18" s="72" t="str">
        <f ca="1">IF(ISBLANK(INDIRECT(ADDRESS(B18*2+2,3))),"",INDIRECT(ADDRESS(B18*2+2,3)))</f>
        <v>КШУ</v>
      </c>
      <c r="D18" s="72"/>
      <c r="E18" s="73"/>
      <c r="F18" s="24">
        <v>12</v>
      </c>
      <c r="G18" s="25">
        <v>7</v>
      </c>
      <c r="H18" s="74" t="str">
        <f ca="1">IF(ISBLANK(INDIRECT(ADDRESS(K18*2+2,3))),"",INDIRECT(ADDRESS(K18*2+2,3)))</f>
        <v>Фейсрол</v>
      </c>
      <c r="I18" s="72"/>
      <c r="J18" s="72"/>
      <c r="K18" s="1">
        <v>5</v>
      </c>
      <c r="L18" s="26" t="s">
        <v>6</v>
      </c>
      <c r="M18" s="40">
        <v>13</v>
      </c>
    </row>
    <row r="19" spans="2:13" ht="21.75" thickBot="1" x14ac:dyDescent="0.3">
      <c r="B19" s="1">
        <v>3</v>
      </c>
      <c r="C19" s="72" t="str">
        <f ca="1">IF(ISBLANK(INDIRECT(ADDRESS(B19*2+2,3))),"",INDIRECT(ADDRESS(B19*2+2,3)))</f>
        <v>Калуга</v>
      </c>
      <c r="D19" s="72"/>
      <c r="E19" s="73"/>
      <c r="F19" s="24">
        <v>13</v>
      </c>
      <c r="G19" s="25">
        <v>8</v>
      </c>
      <c r="H19" s="74" t="str">
        <f ca="1">IF(ISBLANK(INDIRECT(ADDRESS(K19*2+2,3))),"",INDIRECT(ADDRESS(K19*2+2,3)))</f>
        <v>Петросвет</v>
      </c>
      <c r="I19" s="72"/>
      <c r="J19" s="72"/>
      <c r="K19" s="1">
        <v>4</v>
      </c>
      <c r="L19" s="26" t="s">
        <v>6</v>
      </c>
      <c r="M19" s="40">
        <v>14</v>
      </c>
    </row>
    <row r="20" spans="2:13" ht="21" x14ac:dyDescent="0.25">
      <c r="M20" s="40"/>
    </row>
    <row r="21" spans="2:13" ht="21.75" thickBot="1" x14ac:dyDescent="0.4">
      <c r="B21" s="71" t="s">
        <v>7</v>
      </c>
      <c r="C21" s="71"/>
      <c r="D21" s="71"/>
      <c r="E21" s="71"/>
      <c r="F21" s="71"/>
      <c r="G21" s="71"/>
      <c r="H21" s="71"/>
      <c r="I21" s="71"/>
      <c r="J21" s="71"/>
      <c r="K21" s="71"/>
      <c r="M21" s="42"/>
    </row>
    <row r="22" spans="2:13" ht="21.75" thickBot="1" x14ac:dyDescent="0.4">
      <c r="B22" s="1">
        <v>5</v>
      </c>
      <c r="C22" s="72" t="str">
        <f ca="1">IF(ISBLANK(INDIRECT(ADDRESS(B22*2+2,3))),"",INDIRECT(ADDRESS(B22*2+2,3)))</f>
        <v>Фейсрол</v>
      </c>
      <c r="D22" s="72"/>
      <c r="E22" s="73"/>
      <c r="F22" s="24">
        <v>12</v>
      </c>
      <c r="G22" s="25">
        <v>8</v>
      </c>
      <c r="H22" s="74" t="str">
        <f ca="1">IF(ISBLANK(INDIRECT(ADDRESS(K22*2+2,3))),"",INDIRECT(ADDRESS(K22*2+2,3)))</f>
        <v>Калуга</v>
      </c>
      <c r="I22" s="72"/>
      <c r="J22" s="72"/>
      <c r="K22" s="1">
        <v>3</v>
      </c>
      <c r="L22" s="26" t="s">
        <v>6</v>
      </c>
      <c r="M22" s="42">
        <v>16</v>
      </c>
    </row>
    <row r="23" spans="2:13" ht="21.75" thickBot="1" x14ac:dyDescent="0.3">
      <c r="B23" s="1">
        <v>1</v>
      </c>
      <c r="C23" s="72" t="str">
        <f ca="1">IF(ISBLANK(INDIRECT(ADDRESS(B23*2+2,3))),"",INDIRECT(ADDRESS(B23*2+2,3)))</f>
        <v>Авант 1</v>
      </c>
      <c r="D23" s="72"/>
      <c r="E23" s="73"/>
      <c r="F23" s="24">
        <v>8</v>
      </c>
      <c r="G23" s="25">
        <v>10</v>
      </c>
      <c r="H23" s="74" t="str">
        <f ca="1">IF(ISBLANK(INDIRECT(ADDRESS(K23*2+2,3))),"",INDIRECT(ADDRESS(K23*2+2,3)))</f>
        <v>КШУ</v>
      </c>
      <c r="I23" s="72"/>
      <c r="J23" s="72"/>
      <c r="K23" s="1">
        <v>2</v>
      </c>
      <c r="L23" s="26" t="s">
        <v>6</v>
      </c>
      <c r="M23" s="40">
        <v>1</v>
      </c>
    </row>
    <row r="24" spans="2:13" ht="21" x14ac:dyDescent="0.25">
      <c r="M24" s="40"/>
    </row>
    <row r="25" spans="2:13" ht="21.75" thickBot="1" x14ac:dyDescent="0.3">
      <c r="B25" s="71" t="s">
        <v>8</v>
      </c>
      <c r="C25" s="71"/>
      <c r="D25" s="71"/>
      <c r="E25" s="71"/>
      <c r="F25" s="71"/>
      <c r="G25" s="71"/>
      <c r="H25" s="71"/>
      <c r="I25" s="71"/>
      <c r="J25" s="71"/>
      <c r="K25" s="71"/>
      <c r="M25" s="40"/>
    </row>
    <row r="26" spans="2:13" ht="21.75" thickBot="1" x14ac:dyDescent="0.4">
      <c r="B26" s="1">
        <v>3</v>
      </c>
      <c r="C26" s="72" t="str">
        <f ca="1">IF(ISBLANK(INDIRECT(ADDRESS(B26*2+2,3))),"",INDIRECT(ADDRESS(B26*2+2,3)))</f>
        <v>Калуга</v>
      </c>
      <c r="D26" s="72"/>
      <c r="E26" s="73"/>
      <c r="F26" s="24">
        <v>2</v>
      </c>
      <c r="G26" s="25">
        <v>13</v>
      </c>
      <c r="H26" s="74" t="str">
        <f ca="1">IF(ISBLANK(INDIRECT(ADDRESS(K26*2+2,3))),"",INDIRECT(ADDRESS(K26*2+2,3)))</f>
        <v>Авант 1</v>
      </c>
      <c r="I26" s="72"/>
      <c r="J26" s="72"/>
      <c r="K26" s="1">
        <v>1</v>
      </c>
      <c r="L26" s="26" t="s">
        <v>6</v>
      </c>
      <c r="M26" s="42">
        <v>3</v>
      </c>
    </row>
    <row r="27" spans="2:13" ht="21.75" thickBot="1" x14ac:dyDescent="0.4">
      <c r="B27" s="1">
        <v>4</v>
      </c>
      <c r="C27" s="72" t="str">
        <f ca="1">IF(ISBLANK(INDIRECT(ADDRESS(B27*2+2,3))),"",INDIRECT(ADDRESS(B27*2+2,3)))</f>
        <v>Петросвет</v>
      </c>
      <c r="D27" s="72"/>
      <c r="E27" s="73"/>
      <c r="F27" s="24">
        <v>6</v>
      </c>
      <c r="G27" s="25">
        <v>10</v>
      </c>
      <c r="H27" s="74" t="str">
        <f ca="1">IF(ISBLANK(INDIRECT(ADDRESS(K27*2+2,3))),"",INDIRECT(ADDRESS(K27*2+2,3)))</f>
        <v>Фейсрол</v>
      </c>
      <c r="I27" s="72"/>
      <c r="J27" s="72"/>
      <c r="K27" s="1">
        <v>5</v>
      </c>
      <c r="L27" s="26" t="s">
        <v>6</v>
      </c>
      <c r="M27" s="42">
        <v>4</v>
      </c>
    </row>
    <row r="28" spans="2:13" ht="21" x14ac:dyDescent="0.25">
      <c r="M28" s="40"/>
    </row>
    <row r="29" spans="2:13" ht="21.75" thickBot="1" x14ac:dyDescent="0.3">
      <c r="B29" s="71" t="s">
        <v>9</v>
      </c>
      <c r="C29" s="71"/>
      <c r="D29" s="71"/>
      <c r="E29" s="71"/>
      <c r="F29" s="71"/>
      <c r="G29" s="71"/>
      <c r="H29" s="71"/>
      <c r="I29" s="71"/>
      <c r="J29" s="71"/>
      <c r="K29" s="71"/>
      <c r="M29" s="40"/>
    </row>
    <row r="30" spans="2:13" ht="21.75" thickBot="1" x14ac:dyDescent="0.3">
      <c r="B30" s="1">
        <v>1</v>
      </c>
      <c r="C30" s="72" t="str">
        <f ca="1">IF(ISBLANK(INDIRECT(ADDRESS(B30*2+2,3))),"",INDIRECT(ADDRESS(B30*2+2,3)))</f>
        <v>Авант 1</v>
      </c>
      <c r="D30" s="72"/>
      <c r="E30" s="73"/>
      <c r="F30" s="24">
        <v>13</v>
      </c>
      <c r="G30" s="25">
        <v>4</v>
      </c>
      <c r="H30" s="74" t="str">
        <f ca="1">IF(ISBLANK(INDIRECT(ADDRESS(K30*2+2,3))),"",INDIRECT(ADDRESS(K30*2+2,3)))</f>
        <v>Петросвет</v>
      </c>
      <c r="I30" s="72"/>
      <c r="J30" s="72"/>
      <c r="K30" s="1">
        <v>4</v>
      </c>
      <c r="L30" s="26" t="s">
        <v>6</v>
      </c>
      <c r="M30" s="40">
        <v>6</v>
      </c>
    </row>
    <row r="31" spans="2:13" ht="21.75" thickBot="1" x14ac:dyDescent="0.4">
      <c r="B31" s="1">
        <v>2</v>
      </c>
      <c r="C31" s="72" t="str">
        <f ca="1">IF(ISBLANK(INDIRECT(ADDRESS(B31*2+2,3))),"",INDIRECT(ADDRESS(B31*2+2,3)))</f>
        <v>КШУ</v>
      </c>
      <c r="D31" s="72"/>
      <c r="E31" s="73"/>
      <c r="F31" s="24">
        <v>7</v>
      </c>
      <c r="G31" s="25">
        <v>12</v>
      </c>
      <c r="H31" s="74" t="str">
        <f ca="1">IF(ISBLANK(INDIRECT(ADDRESS(K31*2+2,3))),"",INDIRECT(ADDRESS(K31*2+2,3)))</f>
        <v>Калуга</v>
      </c>
      <c r="I31" s="72"/>
      <c r="J31" s="72"/>
      <c r="K31" s="1">
        <v>3</v>
      </c>
      <c r="L31" s="26" t="s">
        <v>6</v>
      </c>
      <c r="M31" s="42">
        <v>7</v>
      </c>
    </row>
    <row r="32" spans="2:13" ht="21" x14ac:dyDescent="0.35">
      <c r="M32" s="42"/>
    </row>
    <row r="33" spans="2:13" ht="21.75" thickBot="1" x14ac:dyDescent="0.3">
      <c r="B33" s="71" t="s">
        <v>10</v>
      </c>
      <c r="C33" s="71"/>
      <c r="D33" s="71"/>
      <c r="E33" s="71"/>
      <c r="F33" s="71"/>
      <c r="G33" s="71"/>
      <c r="H33" s="71"/>
      <c r="I33" s="71"/>
      <c r="J33" s="71"/>
      <c r="K33" s="71"/>
      <c r="M33" s="40"/>
    </row>
    <row r="34" spans="2:13" ht="21.75" thickBot="1" x14ac:dyDescent="0.3">
      <c r="B34" s="1">
        <v>4</v>
      </c>
      <c r="C34" s="72" t="str">
        <f ca="1">IF(ISBLANK(INDIRECT(ADDRESS(B34*2+2,3))),"",INDIRECT(ADDRESS(B34*2+2,3)))</f>
        <v>Петросвет</v>
      </c>
      <c r="D34" s="72"/>
      <c r="E34" s="73"/>
      <c r="F34" s="24">
        <v>12</v>
      </c>
      <c r="G34" s="25">
        <v>4</v>
      </c>
      <c r="H34" s="74" t="str">
        <f ca="1">IF(ISBLANK(INDIRECT(ADDRESS(K34*2+2,3))),"",INDIRECT(ADDRESS(K34*2+2,3)))</f>
        <v>КШУ</v>
      </c>
      <c r="I34" s="72"/>
      <c r="J34" s="72"/>
      <c r="K34" s="1">
        <v>2</v>
      </c>
      <c r="L34" s="26" t="s">
        <v>6</v>
      </c>
      <c r="M34" s="40">
        <v>9</v>
      </c>
    </row>
    <row r="35" spans="2:13" ht="21.75" thickBot="1" x14ac:dyDescent="0.3">
      <c r="B35" s="1">
        <v>5</v>
      </c>
      <c r="C35" s="72" t="str">
        <f ca="1">IF(ISBLANK(INDIRECT(ADDRESS(B35*2+2,3))),"",INDIRECT(ADDRESS(B35*2+2,3)))</f>
        <v>Фейсрол</v>
      </c>
      <c r="D35" s="72"/>
      <c r="E35" s="73"/>
      <c r="F35" s="24">
        <v>3</v>
      </c>
      <c r="G35" s="25">
        <v>13</v>
      </c>
      <c r="H35" s="74" t="str">
        <f ca="1">IF(ISBLANK(INDIRECT(ADDRESS(K35*2+2,3))),"",INDIRECT(ADDRESS(K35*2+2,3)))</f>
        <v>Авант 1</v>
      </c>
      <c r="I35" s="72"/>
      <c r="J35" s="72"/>
      <c r="K35" s="1">
        <v>1</v>
      </c>
      <c r="L35" s="26" t="s">
        <v>6</v>
      </c>
      <c r="M35" s="40">
        <v>10</v>
      </c>
    </row>
    <row r="36" spans="2:13" ht="21" x14ac:dyDescent="0.35">
      <c r="M36" s="42"/>
    </row>
    <row r="37" spans="2:13" ht="21" x14ac:dyDescent="0.35">
      <c r="M37" s="42"/>
    </row>
    <row r="38" spans="2:13" ht="21" x14ac:dyDescent="0.25">
      <c r="M38" s="40"/>
    </row>
    <row r="39" spans="2:13" ht="21" x14ac:dyDescent="0.25">
      <c r="M39" s="40"/>
    </row>
    <row r="40" spans="2:13" ht="21" x14ac:dyDescent="0.25">
      <c r="M40" s="40"/>
    </row>
  </sheetData>
  <mergeCells count="47">
    <mergeCell ref="B33:K33"/>
    <mergeCell ref="C34:E34"/>
    <mergeCell ref="H34:J34"/>
    <mergeCell ref="C35:E35"/>
    <mergeCell ref="H35:J35"/>
    <mergeCell ref="C31:E31"/>
    <mergeCell ref="H31:J31"/>
    <mergeCell ref="C22:E22"/>
    <mergeCell ref="H22:J22"/>
    <mergeCell ref="C23:E23"/>
    <mergeCell ref="H23:J23"/>
    <mergeCell ref="B25:K25"/>
    <mergeCell ref="C26:E26"/>
    <mergeCell ref="H26:J26"/>
    <mergeCell ref="C27:E27"/>
    <mergeCell ref="H27:J27"/>
    <mergeCell ref="B29:K29"/>
    <mergeCell ref="C30:E30"/>
    <mergeCell ref="H30:J30"/>
    <mergeCell ref="B21:K21"/>
    <mergeCell ref="B10:B11"/>
    <mergeCell ref="C10:E11"/>
    <mergeCell ref="K10:K11"/>
    <mergeCell ref="M10:M11"/>
    <mergeCell ref="B12:B13"/>
    <mergeCell ref="C12:E13"/>
    <mergeCell ref="K12:K13"/>
    <mergeCell ref="M12:M13"/>
    <mergeCell ref="B17:K17"/>
    <mergeCell ref="C18:E18"/>
    <mergeCell ref="H18:J18"/>
    <mergeCell ref="C19:E19"/>
    <mergeCell ref="H19:J19"/>
    <mergeCell ref="B6:B7"/>
    <mergeCell ref="C6:E7"/>
    <mergeCell ref="K6:K7"/>
    <mergeCell ref="M6:M7"/>
    <mergeCell ref="B8:B9"/>
    <mergeCell ref="C8:E9"/>
    <mergeCell ref="K8:K9"/>
    <mergeCell ref="M8:M9"/>
    <mergeCell ref="M4:M5"/>
    <mergeCell ref="B1:K1"/>
    <mergeCell ref="C3:E3"/>
    <mergeCell ref="B4:B5"/>
    <mergeCell ref="C4:E5"/>
    <mergeCell ref="K4:K5"/>
  </mergeCells>
  <pageMargins left="0.25" right="0.25" top="0.75" bottom="0.75" header="0.3" footer="0.3"/>
  <pageSetup paperSize="9" scale="77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40"/>
  <sheetViews>
    <sheetView workbookViewId="0">
      <selection activeCell="C12" sqref="C12:E13"/>
    </sheetView>
  </sheetViews>
  <sheetFormatPr defaultRowHeight="15" x14ac:dyDescent="0.25"/>
  <cols>
    <col min="1" max="1" width="4" customWidth="1"/>
    <col min="2" max="12" width="10.28515625" customWidth="1"/>
    <col min="13" max="13" width="10.28515625" style="23" customWidth="1"/>
    <col min="14" max="15" width="10.28515625" customWidth="1"/>
  </cols>
  <sheetData>
    <row r="1" spans="1:13" ht="45" x14ac:dyDescent="0.25">
      <c r="B1" s="54" t="s">
        <v>19</v>
      </c>
      <c r="C1" s="54"/>
      <c r="D1" s="54"/>
      <c r="E1" s="54"/>
      <c r="F1" s="54"/>
      <c r="G1" s="54"/>
      <c r="H1" s="54"/>
      <c r="I1" s="54"/>
      <c r="J1" s="54"/>
      <c r="K1" s="54"/>
      <c r="M1"/>
    </row>
    <row r="2" spans="1:13" ht="15.75" thickBot="1" x14ac:dyDescent="0.3">
      <c r="M2"/>
    </row>
    <row r="3" spans="1:13" ht="15.75" thickBot="1" x14ac:dyDescent="0.3">
      <c r="A3" s="1"/>
      <c r="B3" s="38"/>
      <c r="C3" s="55" t="s">
        <v>0</v>
      </c>
      <c r="D3" s="56"/>
      <c r="E3" s="57"/>
      <c r="F3" s="3">
        <v>1</v>
      </c>
      <c r="G3" s="3">
        <v>2</v>
      </c>
      <c r="H3" s="3">
        <v>3</v>
      </c>
      <c r="I3" s="4">
        <v>4</v>
      </c>
      <c r="J3" s="4">
        <v>5</v>
      </c>
      <c r="K3" s="38" t="s">
        <v>1</v>
      </c>
      <c r="L3" s="3" t="s">
        <v>2</v>
      </c>
      <c r="M3" s="5" t="s">
        <v>3</v>
      </c>
    </row>
    <row r="4" spans="1:13" ht="21" x14ac:dyDescent="0.25">
      <c r="A4" s="1" t="s">
        <v>11</v>
      </c>
      <c r="B4" s="58">
        <v>1</v>
      </c>
      <c r="C4" s="60" t="s">
        <v>25</v>
      </c>
      <c r="D4" s="61"/>
      <c r="E4" s="62"/>
      <c r="F4" s="6" t="s">
        <v>4</v>
      </c>
      <c r="G4" s="7" t="str">
        <f ca="1">INDIRECT(ADDRESS(23,6))&amp;":"&amp;INDIRECT(ADDRESS(23,7))</f>
        <v>10:13</v>
      </c>
      <c r="H4" s="7" t="str">
        <f ca="1">INDIRECT(ADDRESS(26,7))&amp;":"&amp;INDIRECT(ADDRESS(26,6))</f>
        <v>0:13</v>
      </c>
      <c r="I4" s="7" t="str">
        <f ca="1">INDIRECT(ADDRESS(30,6))&amp;":"&amp;INDIRECT(ADDRESS(30,7))</f>
        <v>8:13</v>
      </c>
      <c r="J4" s="8" t="str">
        <f ca="1">INDIRECT(ADDRESS(35,7))&amp;":"&amp;INDIRECT(ADDRESS(35,6))</f>
        <v>12:13</v>
      </c>
      <c r="K4" s="82">
        <f ca="1">IF(COUNT(F5:J5)=0,"",COUNTIF(F5:J5,"&gt;0")+0.5*COUNTIF(F5:J5,0))</f>
        <v>0</v>
      </c>
      <c r="L4" s="9"/>
      <c r="M4" s="80">
        <v>5</v>
      </c>
    </row>
    <row r="5" spans="1:13" ht="21" x14ac:dyDescent="0.25">
      <c r="A5" s="1">
        <v>4</v>
      </c>
      <c r="B5" s="59"/>
      <c r="C5" s="63"/>
      <c r="D5" s="64"/>
      <c r="E5" s="65"/>
      <c r="F5" s="10" t="s">
        <v>4</v>
      </c>
      <c r="G5" s="11">
        <f ca="1">IF(LEN(INDIRECT(ADDRESS(ROW()-1, COLUMN())))=1,"",INDIRECT(ADDRESS(23,6))-INDIRECT(ADDRESS(23,7)))</f>
        <v>-3</v>
      </c>
      <c r="H5" s="11">
        <f ca="1">IF(LEN(INDIRECT(ADDRESS(ROW()-1, COLUMN())))=1,"",INDIRECT(ADDRESS(26,7))-INDIRECT(ADDRESS(26,6)))</f>
        <v>-13</v>
      </c>
      <c r="I5" s="11">
        <f ca="1">IF(LEN(INDIRECT(ADDRESS(ROW()-1, COLUMN())))=1,"",INDIRECT(ADDRESS(30,6))-INDIRECT(ADDRESS(30,7)))</f>
        <v>-5</v>
      </c>
      <c r="J5" s="12">
        <f ca="1">IF(LEN(INDIRECT(ADDRESS(ROW()-1, COLUMN())))=1,"",INDIRECT(ADDRESS(35,7))-INDIRECT(ADDRESS(35,6)))</f>
        <v>-1</v>
      </c>
      <c r="K5" s="83"/>
      <c r="L5" s="11">
        <f ca="1">IF(COUNT(F5:J5)=0,"",SUM(F5:J5))</f>
        <v>-22</v>
      </c>
      <c r="M5" s="81"/>
    </row>
    <row r="6" spans="1:13" ht="21" x14ac:dyDescent="0.25">
      <c r="A6" s="1" t="s">
        <v>11</v>
      </c>
      <c r="B6" s="68">
        <v>2</v>
      </c>
      <c r="C6" s="63" t="s">
        <v>33</v>
      </c>
      <c r="D6" s="64"/>
      <c r="E6" s="65"/>
      <c r="F6" s="13" t="str">
        <f ca="1">INDIRECT(ADDRESS(23,7))&amp;":"&amp;INDIRECT(ADDRESS(23,6))</f>
        <v>13:10</v>
      </c>
      <c r="G6" s="14" t="s">
        <v>4</v>
      </c>
      <c r="H6" s="15" t="str">
        <f ca="1">INDIRECT(ADDRESS(31,6))&amp;":"&amp;INDIRECT(ADDRESS(31,7))</f>
        <v>9:12</v>
      </c>
      <c r="I6" s="15" t="str">
        <f ca="1">INDIRECT(ADDRESS(34,7))&amp;":"&amp;INDIRECT(ADDRESS(34,6))</f>
        <v>1:13</v>
      </c>
      <c r="J6" s="16" t="str">
        <f ca="1">INDIRECT(ADDRESS(18,6))&amp;":"&amp;INDIRECT(ADDRESS(18,7))</f>
        <v>13:8</v>
      </c>
      <c r="K6" s="83">
        <f ca="1">IF(COUNT(F7:J7)=0,"",COUNTIF(F7:J7,"&gt;0")+0.5*COUNTIF(F7:J7,0))</f>
        <v>2</v>
      </c>
      <c r="L6" s="11">
        <v>-7</v>
      </c>
      <c r="M6" s="81">
        <v>4</v>
      </c>
    </row>
    <row r="7" spans="1:13" ht="21" x14ac:dyDescent="0.25">
      <c r="A7" s="1">
        <v>12</v>
      </c>
      <c r="B7" s="59"/>
      <c r="C7" s="63"/>
      <c r="D7" s="64"/>
      <c r="E7" s="65"/>
      <c r="F7" s="17">
        <f ca="1">IF(LEN(INDIRECT(ADDRESS(ROW()-1, COLUMN())))=1,"",INDIRECT(ADDRESS(23,7))-INDIRECT(ADDRESS(23,6)))</f>
        <v>3</v>
      </c>
      <c r="G7" s="18" t="s">
        <v>4</v>
      </c>
      <c r="H7" s="11">
        <f ca="1">IF(LEN(INDIRECT(ADDRESS(ROW()-1, COLUMN())))=1,"",INDIRECT(ADDRESS(31,6))-INDIRECT(ADDRESS(31,7)))</f>
        <v>-3</v>
      </c>
      <c r="I7" s="11">
        <f ca="1">IF(LEN(INDIRECT(ADDRESS(ROW()-1, COLUMN())))=1,"",INDIRECT(ADDRESS(34,7))-INDIRECT(ADDRESS(34,6)))</f>
        <v>-12</v>
      </c>
      <c r="J7" s="12">
        <f ca="1">IF(LEN(INDIRECT(ADDRESS(ROW()-1, COLUMN())))=1,"",INDIRECT(ADDRESS(18,6))-INDIRECT(ADDRESS(18,7)))</f>
        <v>5</v>
      </c>
      <c r="K7" s="83"/>
      <c r="L7" s="11">
        <f ca="1">IF(COUNT(F7:J7)=0,"",SUM(F7:J7))</f>
        <v>-7</v>
      </c>
      <c r="M7" s="81"/>
    </row>
    <row r="8" spans="1:13" ht="21" x14ac:dyDescent="0.25">
      <c r="A8" s="1" t="s">
        <v>11</v>
      </c>
      <c r="B8" s="68">
        <v>3</v>
      </c>
      <c r="C8" s="63" t="s">
        <v>29</v>
      </c>
      <c r="D8" s="64"/>
      <c r="E8" s="65"/>
      <c r="F8" s="13" t="str">
        <f ca="1">INDIRECT(ADDRESS(26,6))&amp;":"&amp;INDIRECT(ADDRESS(26,7))</f>
        <v>13:0</v>
      </c>
      <c r="G8" s="15" t="str">
        <f ca="1">INDIRECT(ADDRESS(31,7))&amp;":"&amp;INDIRECT(ADDRESS(31,6))</f>
        <v>12:9</v>
      </c>
      <c r="H8" s="14" t="s">
        <v>4</v>
      </c>
      <c r="I8" s="15" t="str">
        <f ca="1">INDIRECT(ADDRESS(19,6))&amp;":"&amp;INDIRECT(ADDRESS(19,7))</f>
        <v>13:4</v>
      </c>
      <c r="J8" s="16" t="str">
        <f ca="1">INDIRECT(ADDRESS(22,7))&amp;":"&amp;INDIRECT(ADDRESS(22,6))</f>
        <v>13:12</v>
      </c>
      <c r="K8" s="83">
        <f ca="1">IF(COUNT(F9:J9)=0,"",COUNTIF(F9:J9,"&gt;0")+0.5*COUNTIF(F9:J9,0))</f>
        <v>4</v>
      </c>
      <c r="L8" s="11"/>
      <c r="M8" s="81">
        <v>1</v>
      </c>
    </row>
    <row r="9" spans="1:13" ht="21" x14ac:dyDescent="0.25">
      <c r="A9" s="1">
        <v>8</v>
      </c>
      <c r="B9" s="59"/>
      <c r="C9" s="63"/>
      <c r="D9" s="64"/>
      <c r="E9" s="65"/>
      <c r="F9" s="17">
        <f ca="1">IF(LEN(INDIRECT(ADDRESS(ROW()-1, COLUMN())))=1,"",INDIRECT(ADDRESS(26,6))-INDIRECT(ADDRESS(26,7)))</f>
        <v>13</v>
      </c>
      <c r="G9" s="11">
        <f ca="1">IF(LEN(INDIRECT(ADDRESS(ROW()-1, COLUMN())))=1,"",INDIRECT(ADDRESS(31,7))-INDIRECT(ADDRESS(31,6)))</f>
        <v>3</v>
      </c>
      <c r="H9" s="18" t="s">
        <v>4</v>
      </c>
      <c r="I9" s="11">
        <f ca="1">IF(LEN(INDIRECT(ADDRESS(ROW()-1, COLUMN())))=1,"",INDIRECT(ADDRESS(19,6))-INDIRECT(ADDRESS(19,7)))</f>
        <v>9</v>
      </c>
      <c r="J9" s="12">
        <f ca="1">IF(LEN(INDIRECT(ADDRESS(ROW()-1, COLUMN())))=1,"",INDIRECT(ADDRESS(22,7))-INDIRECT(ADDRESS(22,6)))</f>
        <v>1</v>
      </c>
      <c r="K9" s="83"/>
      <c r="L9" s="11">
        <f ca="1">IF(COUNT(F9:J9)=0,"",SUM(F9:J9))</f>
        <v>26</v>
      </c>
      <c r="M9" s="81"/>
    </row>
    <row r="10" spans="1:13" ht="21" x14ac:dyDescent="0.25">
      <c r="A10" s="1" t="s">
        <v>11</v>
      </c>
      <c r="B10" s="68">
        <v>4</v>
      </c>
      <c r="C10" s="63" t="s">
        <v>37</v>
      </c>
      <c r="D10" s="64"/>
      <c r="E10" s="65"/>
      <c r="F10" s="13" t="str">
        <f ca="1">INDIRECT(ADDRESS(30,7))&amp;":"&amp;INDIRECT(ADDRESS(30,6))</f>
        <v>13:8</v>
      </c>
      <c r="G10" s="15" t="str">
        <f ca="1">INDIRECT(ADDRESS(34,6))&amp;":"&amp;INDIRECT(ADDRESS(34,7))</f>
        <v>13:1</v>
      </c>
      <c r="H10" s="15" t="str">
        <f ca="1">INDIRECT(ADDRESS(19,7))&amp;":"&amp;INDIRECT(ADDRESS(19,6))</f>
        <v>4:13</v>
      </c>
      <c r="I10" s="14" t="s">
        <v>4</v>
      </c>
      <c r="J10" s="16" t="str">
        <f ca="1">INDIRECT(ADDRESS(27,6))&amp;":"&amp;INDIRECT(ADDRESS(27,7))</f>
        <v>9:10</v>
      </c>
      <c r="K10" s="83">
        <f ca="1">IF(COUNT(F11:J11)=0,"",COUNTIF(F11:J11,"&gt;0")+0.5*COUNTIF(F11:J11,0))</f>
        <v>2</v>
      </c>
      <c r="L10" s="11">
        <v>11</v>
      </c>
      <c r="M10" s="81">
        <v>2</v>
      </c>
    </row>
    <row r="11" spans="1:13" ht="21" x14ac:dyDescent="0.25">
      <c r="A11" s="1">
        <v>16</v>
      </c>
      <c r="B11" s="59"/>
      <c r="C11" s="63"/>
      <c r="D11" s="64"/>
      <c r="E11" s="65"/>
      <c r="F11" s="17">
        <f ca="1">IF(LEN(INDIRECT(ADDRESS(ROW()-1, COLUMN())))=1,"",INDIRECT(ADDRESS(30,7))-INDIRECT(ADDRESS(30,6)))</f>
        <v>5</v>
      </c>
      <c r="G11" s="11">
        <f ca="1">IF(LEN(INDIRECT(ADDRESS(ROW()-1, COLUMN())))=1,"",INDIRECT(ADDRESS(34,6))-INDIRECT(ADDRESS(34,7)))</f>
        <v>12</v>
      </c>
      <c r="H11" s="11">
        <f ca="1">IF(LEN(INDIRECT(ADDRESS(ROW()-1, COLUMN())))=1,"",INDIRECT(ADDRESS(19,7))-INDIRECT(ADDRESS(19,6)))</f>
        <v>-9</v>
      </c>
      <c r="I11" s="18" t="s">
        <v>4</v>
      </c>
      <c r="J11" s="12">
        <f ca="1">IF(LEN(INDIRECT(ADDRESS(ROW()-1, COLUMN())))=1,"",INDIRECT(ADDRESS(27,6))-INDIRECT(ADDRESS(27,7)))</f>
        <v>-1</v>
      </c>
      <c r="K11" s="83"/>
      <c r="L11" s="11">
        <f ca="1">IF(COUNT(F11:J11)=0,"",SUM(F11:J11))</f>
        <v>7</v>
      </c>
      <c r="M11" s="81"/>
    </row>
    <row r="12" spans="1:13" ht="21" x14ac:dyDescent="0.25">
      <c r="A12" s="1" t="s">
        <v>11</v>
      </c>
      <c r="B12" s="68">
        <v>5</v>
      </c>
      <c r="C12" s="63" t="s">
        <v>41</v>
      </c>
      <c r="D12" s="64"/>
      <c r="E12" s="65"/>
      <c r="F12" s="13" t="str">
        <f ca="1">INDIRECT(ADDRESS(35,6))&amp;":"&amp;INDIRECT(ADDRESS(35,7))</f>
        <v>13:12</v>
      </c>
      <c r="G12" s="15" t="str">
        <f ca="1">INDIRECT(ADDRESS(18,7))&amp;":"&amp;INDIRECT(ADDRESS(18,6))</f>
        <v>8:13</v>
      </c>
      <c r="H12" s="15" t="str">
        <f ca="1">INDIRECT(ADDRESS(22,6))&amp;":"&amp;INDIRECT(ADDRESS(22,7))</f>
        <v>12:13</v>
      </c>
      <c r="I12" s="15" t="str">
        <f ca="1">INDIRECT(ADDRESS(27,7))&amp;":"&amp;INDIRECT(ADDRESS(27,6))</f>
        <v>10:9</v>
      </c>
      <c r="J12" s="19" t="s">
        <v>4</v>
      </c>
      <c r="K12" s="83">
        <f ca="1">IF(COUNT(F13:J13)=0,"",COUNTIF(F13:J13,"&gt;0")+0.5*COUNTIF(F13:J13,0))</f>
        <v>2</v>
      </c>
      <c r="L12" s="11">
        <v>-4</v>
      </c>
      <c r="M12" s="81">
        <v>3</v>
      </c>
    </row>
    <row r="13" spans="1:13" ht="21.75" thickBot="1" x14ac:dyDescent="0.3">
      <c r="A13" s="1">
        <v>20</v>
      </c>
      <c r="B13" s="75"/>
      <c r="C13" s="76"/>
      <c r="D13" s="77"/>
      <c r="E13" s="78"/>
      <c r="F13" s="20">
        <f ca="1">IF(LEN(INDIRECT(ADDRESS(ROW()-1, COLUMN())))=1,"",INDIRECT(ADDRESS(35,6))-INDIRECT(ADDRESS(35,7)))</f>
        <v>1</v>
      </c>
      <c r="G13" s="21">
        <f ca="1">IF(LEN(INDIRECT(ADDRESS(ROW()-1, COLUMN())))=1,"",INDIRECT(ADDRESS(18,7))-INDIRECT(ADDRESS(18,6)))</f>
        <v>-5</v>
      </c>
      <c r="H13" s="21">
        <f ca="1">IF(LEN(INDIRECT(ADDRESS(ROW()-1, COLUMN())))=1,"",INDIRECT(ADDRESS(22,6))-INDIRECT(ADDRESS(22,7)))</f>
        <v>-1</v>
      </c>
      <c r="I13" s="21">
        <f ca="1">IF(LEN(INDIRECT(ADDRESS(ROW()-1, COLUMN())))=1,"",INDIRECT(ADDRESS(27,7))-INDIRECT(ADDRESS(27,6)))</f>
        <v>1</v>
      </c>
      <c r="J13" s="22" t="s">
        <v>4</v>
      </c>
      <c r="K13" s="84"/>
      <c r="L13" s="21">
        <f ca="1">IF(COUNT(F13:J13)=0,"",SUM(F13:J13))</f>
        <v>-4</v>
      </c>
      <c r="M13" s="85"/>
    </row>
    <row r="14" spans="1:13" x14ac:dyDescent="0.25">
      <c r="M14"/>
    </row>
    <row r="15" spans="1:13" x14ac:dyDescent="0.25">
      <c r="M15"/>
    </row>
    <row r="16" spans="1:13" x14ac:dyDescent="0.25">
      <c r="M16"/>
    </row>
    <row r="17" spans="2:13" ht="21.75" thickBot="1" x14ac:dyDescent="0.3">
      <c r="B17" s="71" t="s">
        <v>5</v>
      </c>
      <c r="C17" s="71"/>
      <c r="D17" s="71"/>
      <c r="E17" s="71"/>
      <c r="F17" s="71"/>
      <c r="G17" s="71"/>
      <c r="H17" s="71"/>
      <c r="I17" s="71"/>
      <c r="J17" s="71"/>
      <c r="K17" s="71"/>
    </row>
    <row r="18" spans="2:13" ht="21.75" thickBot="1" x14ac:dyDescent="0.3">
      <c r="B18" s="1">
        <v>2</v>
      </c>
      <c r="C18" s="72" t="str">
        <f ca="1">IF(ISBLANK(INDIRECT(ADDRESS(B18*2+2,3))),"",INDIRECT(ADDRESS(B18*2+2,3)))</f>
        <v>Брат 2</v>
      </c>
      <c r="D18" s="72"/>
      <c r="E18" s="73"/>
      <c r="F18" s="24">
        <v>13</v>
      </c>
      <c r="G18" s="25">
        <v>8</v>
      </c>
      <c r="H18" s="74" t="str">
        <f ca="1">IF(ISBLANK(INDIRECT(ADDRESS(K18*2+2,3))),"",INDIRECT(ADDRESS(K18*2+2,3)))</f>
        <v>Виват</v>
      </c>
      <c r="I18" s="72"/>
      <c r="J18" s="72"/>
      <c r="K18" s="1">
        <v>5</v>
      </c>
      <c r="L18" s="26" t="s">
        <v>6</v>
      </c>
      <c r="M18" s="40">
        <v>15</v>
      </c>
    </row>
    <row r="19" spans="2:13" ht="21.75" thickBot="1" x14ac:dyDescent="0.3">
      <c r="B19" s="1">
        <v>3</v>
      </c>
      <c r="C19" s="72" t="str">
        <f ca="1">IF(ISBLANK(INDIRECT(ADDRESS(B19*2+2,3))),"",INDIRECT(ADDRESS(B19*2+2,3)))</f>
        <v>Оптимисты</v>
      </c>
      <c r="D19" s="72"/>
      <c r="E19" s="73"/>
      <c r="F19" s="24">
        <v>13</v>
      </c>
      <c r="G19" s="25">
        <v>4</v>
      </c>
      <c r="H19" s="74" t="str">
        <f ca="1">IF(ISBLANK(INDIRECT(ADDRESS(K19*2+2,3))),"",INDIRECT(ADDRESS(K19*2+2,3)))</f>
        <v>Magnifique</v>
      </c>
      <c r="I19" s="72"/>
      <c r="J19" s="72"/>
      <c r="K19" s="1">
        <v>4</v>
      </c>
      <c r="L19" s="26" t="s">
        <v>6</v>
      </c>
      <c r="M19" s="40">
        <v>16</v>
      </c>
    </row>
    <row r="20" spans="2:13" ht="21" x14ac:dyDescent="0.25">
      <c r="M20" s="40"/>
    </row>
    <row r="21" spans="2:13" ht="21.75" thickBot="1" x14ac:dyDescent="0.4">
      <c r="B21" s="71" t="s">
        <v>7</v>
      </c>
      <c r="C21" s="71"/>
      <c r="D21" s="71"/>
      <c r="E21" s="71"/>
      <c r="F21" s="71"/>
      <c r="G21" s="71"/>
      <c r="H21" s="71"/>
      <c r="I21" s="71"/>
      <c r="J21" s="71"/>
      <c r="K21" s="71"/>
      <c r="M21" s="42"/>
    </row>
    <row r="22" spans="2:13" ht="21.75" thickBot="1" x14ac:dyDescent="0.4">
      <c r="B22" s="1">
        <v>5</v>
      </c>
      <c r="C22" s="72" t="str">
        <f ca="1">IF(ISBLANK(INDIRECT(ADDRESS(B22*2+2,3))),"",INDIRECT(ADDRESS(B22*2+2,3)))</f>
        <v>Виват</v>
      </c>
      <c r="D22" s="72"/>
      <c r="E22" s="73"/>
      <c r="F22" s="24">
        <v>12</v>
      </c>
      <c r="G22" s="25">
        <v>13</v>
      </c>
      <c r="H22" s="74" t="str">
        <f ca="1">IF(ISBLANK(INDIRECT(ADDRESS(K22*2+2,3))),"",INDIRECT(ADDRESS(K22*2+2,3)))</f>
        <v>Оптимисты</v>
      </c>
      <c r="I22" s="72"/>
      <c r="J22" s="72"/>
      <c r="K22" s="1">
        <v>3</v>
      </c>
      <c r="L22" s="26" t="s">
        <v>6</v>
      </c>
      <c r="M22" s="42">
        <v>2</v>
      </c>
    </row>
    <row r="23" spans="2:13" ht="21.75" thickBot="1" x14ac:dyDescent="0.3">
      <c r="B23" s="1">
        <v>1</v>
      </c>
      <c r="C23" s="72" t="str">
        <f ca="1">IF(ISBLANK(INDIRECT(ADDRESS(B23*2+2,3))),"",INDIRECT(ADDRESS(B23*2+2,3)))</f>
        <v>Ильичи</v>
      </c>
      <c r="D23" s="72"/>
      <c r="E23" s="73"/>
      <c r="F23" s="24">
        <v>10</v>
      </c>
      <c r="G23" s="25">
        <v>13</v>
      </c>
      <c r="H23" s="74" t="str">
        <f ca="1">IF(ISBLANK(INDIRECT(ADDRESS(K23*2+2,3))),"",INDIRECT(ADDRESS(K23*2+2,3)))</f>
        <v>Брат 2</v>
      </c>
      <c r="I23" s="72"/>
      <c r="J23" s="72"/>
      <c r="K23" s="1">
        <v>2</v>
      </c>
      <c r="L23" s="26" t="s">
        <v>6</v>
      </c>
      <c r="M23" s="40">
        <v>3</v>
      </c>
    </row>
    <row r="24" spans="2:13" ht="21" x14ac:dyDescent="0.25">
      <c r="M24" s="40"/>
    </row>
    <row r="25" spans="2:13" ht="21.75" thickBot="1" x14ac:dyDescent="0.3">
      <c r="B25" s="71" t="s">
        <v>8</v>
      </c>
      <c r="C25" s="71"/>
      <c r="D25" s="71"/>
      <c r="E25" s="71"/>
      <c r="F25" s="71"/>
      <c r="G25" s="71"/>
      <c r="H25" s="71"/>
      <c r="I25" s="71"/>
      <c r="J25" s="71"/>
      <c r="K25" s="71"/>
      <c r="M25" s="40"/>
    </row>
    <row r="26" spans="2:13" ht="21.75" thickBot="1" x14ac:dyDescent="0.4">
      <c r="B26" s="1">
        <v>3</v>
      </c>
      <c r="C26" s="72" t="str">
        <f ca="1">IF(ISBLANK(INDIRECT(ADDRESS(B26*2+2,3))),"",INDIRECT(ADDRESS(B26*2+2,3)))</f>
        <v>Оптимисты</v>
      </c>
      <c r="D26" s="72"/>
      <c r="E26" s="73"/>
      <c r="F26" s="24">
        <v>13</v>
      </c>
      <c r="G26" s="25">
        <v>0</v>
      </c>
      <c r="H26" s="74" t="str">
        <f ca="1">IF(ISBLANK(INDIRECT(ADDRESS(K26*2+2,3))),"",INDIRECT(ADDRESS(K26*2+2,3)))</f>
        <v>Ильичи</v>
      </c>
      <c r="I26" s="72"/>
      <c r="J26" s="72"/>
      <c r="K26" s="1">
        <v>1</v>
      </c>
      <c r="L26" s="26" t="s">
        <v>6</v>
      </c>
      <c r="M26" s="42">
        <v>5</v>
      </c>
    </row>
    <row r="27" spans="2:13" ht="21.75" thickBot="1" x14ac:dyDescent="0.4">
      <c r="B27" s="1">
        <v>4</v>
      </c>
      <c r="C27" s="72" t="str">
        <f ca="1">IF(ISBLANK(INDIRECT(ADDRESS(B27*2+2,3))),"",INDIRECT(ADDRESS(B27*2+2,3)))</f>
        <v>Magnifique</v>
      </c>
      <c r="D27" s="72"/>
      <c r="E27" s="73"/>
      <c r="F27" s="24">
        <v>9</v>
      </c>
      <c r="G27" s="25">
        <v>10</v>
      </c>
      <c r="H27" s="74" t="str">
        <f ca="1">IF(ISBLANK(INDIRECT(ADDRESS(K27*2+2,3))),"",INDIRECT(ADDRESS(K27*2+2,3)))</f>
        <v>Виват</v>
      </c>
      <c r="I27" s="72"/>
      <c r="J27" s="72"/>
      <c r="K27" s="1">
        <v>5</v>
      </c>
      <c r="L27" s="26" t="s">
        <v>6</v>
      </c>
      <c r="M27" s="42">
        <v>6</v>
      </c>
    </row>
    <row r="28" spans="2:13" ht="21" x14ac:dyDescent="0.25">
      <c r="M28" s="40"/>
    </row>
    <row r="29" spans="2:13" ht="21.75" thickBot="1" x14ac:dyDescent="0.3">
      <c r="B29" s="71" t="s">
        <v>9</v>
      </c>
      <c r="C29" s="71"/>
      <c r="D29" s="71"/>
      <c r="E29" s="71"/>
      <c r="F29" s="71"/>
      <c r="G29" s="71"/>
      <c r="H29" s="71"/>
      <c r="I29" s="71"/>
      <c r="J29" s="71"/>
      <c r="K29" s="71"/>
      <c r="M29" s="40"/>
    </row>
    <row r="30" spans="2:13" ht="21.75" thickBot="1" x14ac:dyDescent="0.3">
      <c r="B30" s="1">
        <v>1</v>
      </c>
      <c r="C30" s="72" t="str">
        <f ca="1">IF(ISBLANK(INDIRECT(ADDRESS(B30*2+2,3))),"",INDIRECT(ADDRESS(B30*2+2,3)))</f>
        <v>Ильичи</v>
      </c>
      <c r="D30" s="72"/>
      <c r="E30" s="73"/>
      <c r="F30" s="24">
        <v>8</v>
      </c>
      <c r="G30" s="25">
        <v>13</v>
      </c>
      <c r="H30" s="74" t="str">
        <f ca="1">IF(ISBLANK(INDIRECT(ADDRESS(K30*2+2,3))),"",INDIRECT(ADDRESS(K30*2+2,3)))</f>
        <v>Magnifique</v>
      </c>
      <c r="I30" s="72"/>
      <c r="J30" s="72"/>
      <c r="K30" s="1">
        <v>4</v>
      </c>
      <c r="L30" s="26" t="s">
        <v>6</v>
      </c>
      <c r="M30" s="40">
        <v>8</v>
      </c>
    </row>
    <row r="31" spans="2:13" ht="21.75" thickBot="1" x14ac:dyDescent="0.4">
      <c r="B31" s="1">
        <v>2</v>
      </c>
      <c r="C31" s="72" t="str">
        <f ca="1">IF(ISBLANK(INDIRECT(ADDRESS(B31*2+2,3))),"",INDIRECT(ADDRESS(B31*2+2,3)))</f>
        <v>Брат 2</v>
      </c>
      <c r="D31" s="72"/>
      <c r="E31" s="73"/>
      <c r="F31" s="24">
        <v>9</v>
      </c>
      <c r="G31" s="25">
        <v>12</v>
      </c>
      <c r="H31" s="74" t="str">
        <f ca="1">IF(ISBLANK(INDIRECT(ADDRESS(K31*2+2,3))),"",INDIRECT(ADDRESS(K31*2+2,3)))</f>
        <v>Оптимисты</v>
      </c>
      <c r="I31" s="72"/>
      <c r="J31" s="72"/>
      <c r="K31" s="1">
        <v>3</v>
      </c>
      <c r="L31" s="26" t="s">
        <v>6</v>
      </c>
      <c r="M31" s="42">
        <v>9</v>
      </c>
    </row>
    <row r="32" spans="2:13" ht="21" x14ac:dyDescent="0.35">
      <c r="M32" s="42"/>
    </row>
    <row r="33" spans="2:13" ht="21.75" thickBot="1" x14ac:dyDescent="0.3">
      <c r="B33" s="71" t="s">
        <v>10</v>
      </c>
      <c r="C33" s="71"/>
      <c r="D33" s="71"/>
      <c r="E33" s="71"/>
      <c r="F33" s="71"/>
      <c r="G33" s="71"/>
      <c r="H33" s="71"/>
      <c r="I33" s="71"/>
      <c r="J33" s="71"/>
      <c r="K33" s="71"/>
      <c r="M33" s="40"/>
    </row>
    <row r="34" spans="2:13" ht="21.75" thickBot="1" x14ac:dyDescent="0.3">
      <c r="B34" s="1">
        <v>4</v>
      </c>
      <c r="C34" s="72" t="str">
        <f ca="1">IF(ISBLANK(INDIRECT(ADDRESS(B34*2+2,3))),"",INDIRECT(ADDRESS(B34*2+2,3)))</f>
        <v>Magnifique</v>
      </c>
      <c r="D34" s="72"/>
      <c r="E34" s="73"/>
      <c r="F34" s="24">
        <v>13</v>
      </c>
      <c r="G34" s="25">
        <v>1</v>
      </c>
      <c r="H34" s="74" t="str">
        <f ca="1">IF(ISBLANK(INDIRECT(ADDRESS(K34*2+2,3))),"",INDIRECT(ADDRESS(K34*2+2,3)))</f>
        <v>Брат 2</v>
      </c>
      <c r="I34" s="72"/>
      <c r="J34" s="72"/>
      <c r="K34" s="1">
        <v>2</v>
      </c>
      <c r="L34" s="26" t="s">
        <v>6</v>
      </c>
      <c r="M34" s="40">
        <v>11</v>
      </c>
    </row>
    <row r="35" spans="2:13" ht="21.75" thickBot="1" x14ac:dyDescent="0.3">
      <c r="B35" s="1">
        <v>5</v>
      </c>
      <c r="C35" s="72" t="str">
        <f ca="1">IF(ISBLANK(INDIRECT(ADDRESS(B35*2+2,3))),"",INDIRECT(ADDRESS(B35*2+2,3)))</f>
        <v>Виват</v>
      </c>
      <c r="D35" s="72"/>
      <c r="E35" s="73"/>
      <c r="F35" s="24">
        <v>13</v>
      </c>
      <c r="G35" s="25">
        <v>12</v>
      </c>
      <c r="H35" s="74" t="str">
        <f ca="1">IF(ISBLANK(INDIRECT(ADDRESS(K35*2+2,3))),"",INDIRECT(ADDRESS(K35*2+2,3)))</f>
        <v>Ильичи</v>
      </c>
      <c r="I35" s="72"/>
      <c r="J35" s="72"/>
      <c r="K35" s="1">
        <v>1</v>
      </c>
      <c r="L35" s="26" t="s">
        <v>6</v>
      </c>
      <c r="M35" s="40">
        <v>12</v>
      </c>
    </row>
    <row r="36" spans="2:13" ht="21" x14ac:dyDescent="0.35">
      <c r="M36" s="42"/>
    </row>
    <row r="37" spans="2:13" ht="21" x14ac:dyDescent="0.35">
      <c r="M37" s="42"/>
    </row>
    <row r="38" spans="2:13" ht="21" x14ac:dyDescent="0.25">
      <c r="M38" s="40"/>
    </row>
    <row r="39" spans="2:13" ht="21" x14ac:dyDescent="0.25">
      <c r="M39" s="40"/>
    </row>
    <row r="40" spans="2:13" ht="21" x14ac:dyDescent="0.25">
      <c r="M40" s="40"/>
    </row>
  </sheetData>
  <mergeCells count="47">
    <mergeCell ref="B33:K33"/>
    <mergeCell ref="C34:E34"/>
    <mergeCell ref="H34:J34"/>
    <mergeCell ref="C35:E35"/>
    <mergeCell ref="H35:J35"/>
    <mergeCell ref="C31:E31"/>
    <mergeCell ref="H31:J31"/>
    <mergeCell ref="C22:E22"/>
    <mergeCell ref="H22:J22"/>
    <mergeCell ref="C23:E23"/>
    <mergeCell ref="H23:J23"/>
    <mergeCell ref="B25:K25"/>
    <mergeCell ref="C26:E26"/>
    <mergeCell ref="H26:J26"/>
    <mergeCell ref="C27:E27"/>
    <mergeCell ref="H27:J27"/>
    <mergeCell ref="B29:K29"/>
    <mergeCell ref="C30:E30"/>
    <mergeCell ref="H30:J30"/>
    <mergeCell ref="B21:K21"/>
    <mergeCell ref="B10:B11"/>
    <mergeCell ref="C10:E11"/>
    <mergeCell ref="K10:K11"/>
    <mergeCell ref="M10:M11"/>
    <mergeCell ref="B12:B13"/>
    <mergeCell ref="C12:E13"/>
    <mergeCell ref="K12:K13"/>
    <mergeCell ref="M12:M13"/>
    <mergeCell ref="B17:K17"/>
    <mergeCell ref="C18:E18"/>
    <mergeCell ref="H18:J18"/>
    <mergeCell ref="C19:E19"/>
    <mergeCell ref="H19:J19"/>
    <mergeCell ref="B6:B7"/>
    <mergeCell ref="C6:E7"/>
    <mergeCell ref="K6:K7"/>
    <mergeCell ref="M6:M7"/>
    <mergeCell ref="B8:B9"/>
    <mergeCell ref="C8:E9"/>
    <mergeCell ref="K8:K9"/>
    <mergeCell ref="M8:M9"/>
    <mergeCell ref="M4:M5"/>
    <mergeCell ref="B1:K1"/>
    <mergeCell ref="C3:E3"/>
    <mergeCell ref="B4:B5"/>
    <mergeCell ref="C4:E5"/>
    <mergeCell ref="K4:K5"/>
  </mergeCells>
  <pageMargins left="0.25" right="0.25" top="0.75" bottom="0.75" header="0.3" footer="0.3"/>
  <pageSetup paperSize="9" scale="77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8">
    <pageSetUpPr fitToPage="1"/>
  </sheetPr>
  <dimension ref="A1:O40"/>
  <sheetViews>
    <sheetView workbookViewId="0">
      <selection activeCell="K15" sqref="K15"/>
    </sheetView>
  </sheetViews>
  <sheetFormatPr defaultRowHeight="15" x14ac:dyDescent="0.25"/>
  <cols>
    <col min="1" max="1" width="9.140625" style="27"/>
    <col min="2" max="15" width="9.140625" style="30" customWidth="1"/>
    <col min="16" max="16384" width="9.140625" style="30"/>
  </cols>
  <sheetData>
    <row r="1" spans="1:13" ht="45" x14ac:dyDescent="0.25">
      <c r="B1" s="54" t="s">
        <v>21</v>
      </c>
      <c r="C1" s="54"/>
      <c r="D1" s="54"/>
      <c r="E1" s="54"/>
      <c r="F1" s="54"/>
      <c r="G1" s="54"/>
      <c r="H1" s="54"/>
      <c r="I1" s="54"/>
      <c r="J1" s="54"/>
      <c r="K1" s="54"/>
    </row>
    <row r="2" spans="1:13" x14ac:dyDescent="0.25">
      <c r="C2" s="32"/>
    </row>
    <row r="3" spans="1:13" x14ac:dyDescent="0.25">
      <c r="C3" s="32"/>
    </row>
    <row r="4" spans="1:13" ht="18.75" x14ac:dyDescent="0.25">
      <c r="A4" s="27" t="s">
        <v>12</v>
      </c>
      <c r="B4" s="88" t="s">
        <v>22</v>
      </c>
      <c r="C4" s="87"/>
      <c r="D4" s="33">
        <v>13</v>
      </c>
      <c r="E4" s="34"/>
    </row>
    <row r="5" spans="1:13" x14ac:dyDescent="0.25">
      <c r="A5" s="27">
        <v>1</v>
      </c>
      <c r="C5" s="32"/>
      <c r="E5" s="35"/>
    </row>
    <row r="6" spans="1:13" ht="21" x14ac:dyDescent="0.25">
      <c r="B6" s="26" t="s">
        <v>6</v>
      </c>
      <c r="C6" s="43">
        <v>7</v>
      </c>
      <c r="E6" s="36"/>
      <c r="F6" s="86" t="s">
        <v>22</v>
      </c>
      <c r="G6" s="87"/>
      <c r="H6" s="33">
        <v>13</v>
      </c>
      <c r="I6" s="34"/>
    </row>
    <row r="7" spans="1:13" x14ac:dyDescent="0.25">
      <c r="C7" s="32"/>
      <c r="E7" s="36"/>
      <c r="I7" s="35"/>
    </row>
    <row r="8" spans="1:13" ht="18.75" x14ac:dyDescent="0.25">
      <c r="A8" s="27" t="s">
        <v>13</v>
      </c>
      <c r="B8" s="88" t="s">
        <v>39</v>
      </c>
      <c r="C8" s="87"/>
      <c r="D8" s="33">
        <v>9</v>
      </c>
      <c r="E8" s="37"/>
      <c r="I8" s="36"/>
    </row>
    <row r="9" spans="1:13" x14ac:dyDescent="0.25">
      <c r="A9" s="27">
        <v>2</v>
      </c>
      <c r="C9" s="32"/>
      <c r="I9" s="36"/>
    </row>
    <row r="10" spans="1:13" ht="21" x14ac:dyDescent="0.25">
      <c r="C10" s="32"/>
      <c r="F10" s="26" t="s">
        <v>6</v>
      </c>
      <c r="G10" s="44">
        <v>15</v>
      </c>
      <c r="H10" s="32"/>
      <c r="I10" s="36"/>
      <c r="J10" s="86" t="s">
        <v>22</v>
      </c>
      <c r="K10" s="88"/>
      <c r="L10" s="33">
        <v>13</v>
      </c>
      <c r="M10" s="34"/>
    </row>
    <row r="11" spans="1:13" x14ac:dyDescent="0.25">
      <c r="C11" s="32"/>
      <c r="I11" s="36"/>
      <c r="M11" s="35"/>
    </row>
    <row r="12" spans="1:13" ht="18.75" x14ac:dyDescent="0.25">
      <c r="A12" s="27" t="s">
        <v>14</v>
      </c>
      <c r="B12" s="88" t="s">
        <v>24</v>
      </c>
      <c r="C12" s="87"/>
      <c r="D12" s="33">
        <v>8</v>
      </c>
      <c r="E12" s="34"/>
      <c r="I12" s="36"/>
      <c r="M12" s="36"/>
    </row>
    <row r="13" spans="1:13" x14ac:dyDescent="0.25">
      <c r="A13" s="27">
        <v>1</v>
      </c>
      <c r="C13" s="32"/>
      <c r="E13" s="35"/>
      <c r="I13" s="36"/>
      <c r="M13" s="36"/>
    </row>
    <row r="14" spans="1:13" ht="21" x14ac:dyDescent="0.25">
      <c r="B14" s="26" t="s">
        <v>6</v>
      </c>
      <c r="C14" s="43">
        <v>8</v>
      </c>
      <c r="E14" s="36"/>
      <c r="F14" s="86" t="s">
        <v>37</v>
      </c>
      <c r="G14" s="87"/>
      <c r="H14" s="33">
        <v>9</v>
      </c>
      <c r="I14" s="37"/>
      <c r="M14" s="36"/>
    </row>
    <row r="15" spans="1:13" x14ac:dyDescent="0.25">
      <c r="E15" s="36"/>
      <c r="M15" s="36"/>
    </row>
    <row r="16" spans="1:13" ht="18.75" x14ac:dyDescent="0.25">
      <c r="A16" s="27" t="s">
        <v>15</v>
      </c>
      <c r="B16" s="88" t="s">
        <v>37</v>
      </c>
      <c r="C16" s="87"/>
      <c r="D16" s="33">
        <v>13</v>
      </c>
      <c r="E16" s="37"/>
      <c r="M16" s="36"/>
    </row>
    <row r="17" spans="1:15" ht="15" customHeight="1" x14ac:dyDescent="0.25">
      <c r="A17" s="27">
        <v>2</v>
      </c>
      <c r="M17" s="36"/>
    </row>
    <row r="18" spans="1:15" ht="21" x14ac:dyDescent="0.25">
      <c r="B18" s="26"/>
      <c r="J18" s="26" t="s">
        <v>6</v>
      </c>
      <c r="K18" s="44">
        <v>15</v>
      </c>
      <c r="L18" s="32"/>
      <c r="M18" s="36"/>
      <c r="N18" s="89" t="s">
        <v>22</v>
      </c>
      <c r="O18" s="90"/>
    </row>
    <row r="19" spans="1:15" ht="15" customHeight="1" x14ac:dyDescent="0.25">
      <c r="M19" s="36"/>
    </row>
    <row r="20" spans="1:15" ht="18.75" x14ac:dyDescent="0.25">
      <c r="A20" s="27" t="s">
        <v>12</v>
      </c>
      <c r="B20" s="88" t="s">
        <v>26</v>
      </c>
      <c r="C20" s="87"/>
      <c r="D20" s="33">
        <v>13</v>
      </c>
      <c r="E20" s="34"/>
      <c r="M20" s="36"/>
    </row>
    <row r="21" spans="1:15" ht="15" customHeight="1" x14ac:dyDescent="0.25">
      <c r="A21" s="27">
        <v>2</v>
      </c>
      <c r="E21" s="35"/>
      <c r="M21" s="36"/>
    </row>
    <row r="22" spans="1:15" ht="21" x14ac:dyDescent="0.25">
      <c r="B22" s="26" t="s">
        <v>6</v>
      </c>
      <c r="C22" s="43">
        <v>15</v>
      </c>
      <c r="E22" s="36"/>
      <c r="F22" s="86" t="s">
        <v>26</v>
      </c>
      <c r="G22" s="87"/>
      <c r="H22" s="33">
        <v>19</v>
      </c>
      <c r="I22" s="34"/>
      <c r="M22" s="36"/>
    </row>
    <row r="23" spans="1:15" ht="15" customHeight="1" x14ac:dyDescent="0.25">
      <c r="E23" s="36"/>
      <c r="I23" s="35"/>
      <c r="M23" s="36"/>
    </row>
    <row r="24" spans="1:15" ht="18.75" x14ac:dyDescent="0.25">
      <c r="A24" s="27" t="s">
        <v>15</v>
      </c>
      <c r="B24" s="88" t="s">
        <v>29</v>
      </c>
      <c r="C24" s="87"/>
      <c r="D24" s="33">
        <v>10</v>
      </c>
      <c r="E24" s="37"/>
      <c r="I24" s="36"/>
      <c r="M24" s="36"/>
    </row>
    <row r="25" spans="1:15" ht="15" customHeight="1" x14ac:dyDescent="0.25">
      <c r="A25" s="27">
        <v>1</v>
      </c>
      <c r="I25" s="36"/>
      <c r="M25" s="36"/>
    </row>
    <row r="26" spans="1:15" ht="21" x14ac:dyDescent="0.25">
      <c r="F26" s="26" t="s">
        <v>6</v>
      </c>
      <c r="G26" s="44">
        <v>16</v>
      </c>
      <c r="H26" s="32"/>
      <c r="I26" s="36"/>
      <c r="J26" s="86" t="s">
        <v>26</v>
      </c>
      <c r="K26" s="87"/>
      <c r="L26" s="33">
        <v>12</v>
      </c>
      <c r="M26" s="37"/>
    </row>
    <row r="27" spans="1:15" ht="15" customHeight="1" x14ac:dyDescent="0.25">
      <c r="I27" s="36"/>
    </row>
    <row r="28" spans="1:15" ht="18.75" x14ac:dyDescent="0.25">
      <c r="A28" s="27" t="s">
        <v>14</v>
      </c>
      <c r="B28" s="88" t="s">
        <v>28</v>
      </c>
      <c r="C28" s="87"/>
      <c r="D28" s="33">
        <v>9</v>
      </c>
      <c r="E28" s="34"/>
      <c r="I28" s="36"/>
    </row>
    <row r="29" spans="1:15" ht="15" customHeight="1" x14ac:dyDescent="0.25">
      <c r="A29" s="27">
        <v>2</v>
      </c>
      <c r="E29" s="35"/>
      <c r="I29" s="36"/>
    </row>
    <row r="30" spans="1:15" ht="21" x14ac:dyDescent="0.25">
      <c r="B30" s="26" t="s">
        <v>6</v>
      </c>
      <c r="C30" s="43">
        <v>16</v>
      </c>
      <c r="E30" s="36"/>
      <c r="F30" s="86" t="s">
        <v>31</v>
      </c>
      <c r="G30" s="87"/>
      <c r="H30" s="33">
        <v>10</v>
      </c>
      <c r="I30" s="37"/>
    </row>
    <row r="31" spans="1:15" ht="15" customHeight="1" x14ac:dyDescent="0.25">
      <c r="E31" s="36"/>
    </row>
    <row r="32" spans="1:15" ht="18.75" x14ac:dyDescent="0.25">
      <c r="A32" s="27" t="s">
        <v>13</v>
      </c>
      <c r="B32" s="88" t="s">
        <v>31</v>
      </c>
      <c r="C32" s="87"/>
      <c r="D32" s="33">
        <v>11</v>
      </c>
      <c r="E32" s="37"/>
    </row>
    <row r="33" spans="1:7" x14ac:dyDescent="0.25">
      <c r="A33" s="27">
        <v>1</v>
      </c>
    </row>
    <row r="36" spans="1:7" ht="18.75" x14ac:dyDescent="0.25">
      <c r="B36" s="88" t="s">
        <v>37</v>
      </c>
      <c r="C36" s="87"/>
      <c r="D36" s="33">
        <v>13</v>
      </c>
      <c r="E36" s="34"/>
      <c r="F36" s="91"/>
      <c r="G36" s="91"/>
    </row>
    <row r="37" spans="1:7" x14ac:dyDescent="0.25">
      <c r="E37" s="35"/>
    </row>
    <row r="38" spans="1:7" ht="21" x14ac:dyDescent="0.25">
      <c r="B38" s="26" t="s">
        <v>6</v>
      </c>
      <c r="C38" s="44">
        <v>16</v>
      </c>
      <c r="E38" s="36"/>
      <c r="F38" s="86" t="s">
        <v>37</v>
      </c>
      <c r="G38" s="88"/>
    </row>
    <row r="39" spans="1:7" x14ac:dyDescent="0.25">
      <c r="E39" s="36"/>
    </row>
    <row r="40" spans="1:7" ht="18.75" x14ac:dyDescent="0.25">
      <c r="B40" s="88" t="s">
        <v>31</v>
      </c>
      <c r="C40" s="87"/>
      <c r="D40" s="33">
        <v>6</v>
      </c>
      <c r="E40" s="37"/>
    </row>
  </sheetData>
  <mergeCells count="20">
    <mergeCell ref="N18:O18"/>
    <mergeCell ref="B20:C20"/>
    <mergeCell ref="F22:G22"/>
    <mergeCell ref="B24:C24"/>
    <mergeCell ref="B40:C40"/>
    <mergeCell ref="B28:C28"/>
    <mergeCell ref="F30:G30"/>
    <mergeCell ref="B32:C32"/>
    <mergeCell ref="B36:C36"/>
    <mergeCell ref="F36:G36"/>
    <mergeCell ref="F38:G38"/>
    <mergeCell ref="J26:K26"/>
    <mergeCell ref="F14:G14"/>
    <mergeCell ref="B16:C16"/>
    <mergeCell ref="B1:K1"/>
    <mergeCell ref="B4:C4"/>
    <mergeCell ref="F6:G6"/>
    <mergeCell ref="B8:C8"/>
    <mergeCell ref="J10:K10"/>
    <mergeCell ref="B12:C12"/>
  </mergeCells>
  <pageMargins left="0.25" right="0.25" top="0.75" bottom="0.75" header="0.3" footer="0.3"/>
  <pageSetup paperSize="9" scale="7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9">
    <pageSetUpPr fitToPage="1"/>
  </sheetPr>
  <dimension ref="A1:O40"/>
  <sheetViews>
    <sheetView workbookViewId="0">
      <selection activeCell="K21" sqref="K21"/>
    </sheetView>
  </sheetViews>
  <sheetFormatPr defaultRowHeight="15" x14ac:dyDescent="0.25"/>
  <cols>
    <col min="1" max="1" width="9.140625" style="39"/>
    <col min="2" max="15" width="9.140625" style="30" customWidth="1"/>
    <col min="16" max="16384" width="9.140625" style="30"/>
  </cols>
  <sheetData>
    <row r="1" spans="1:13" ht="45" x14ac:dyDescent="0.25">
      <c r="B1" s="54" t="s">
        <v>20</v>
      </c>
      <c r="C1" s="54"/>
      <c r="D1" s="54"/>
      <c r="E1" s="54"/>
      <c r="F1" s="54"/>
      <c r="G1" s="54"/>
      <c r="H1" s="54"/>
      <c r="I1" s="54"/>
      <c r="J1" s="54"/>
      <c r="K1" s="54"/>
    </row>
    <row r="2" spans="1:13" x14ac:dyDescent="0.25">
      <c r="C2" s="32"/>
    </row>
    <row r="3" spans="1:13" x14ac:dyDescent="0.25">
      <c r="C3" s="32"/>
    </row>
    <row r="4" spans="1:13" ht="18.75" x14ac:dyDescent="0.25">
      <c r="A4" s="39" t="s">
        <v>12</v>
      </c>
      <c r="B4" s="88" t="s">
        <v>30</v>
      </c>
      <c r="C4" s="87"/>
      <c r="D4" s="33">
        <v>13</v>
      </c>
      <c r="E4" s="34"/>
    </row>
    <row r="5" spans="1:13" x14ac:dyDescent="0.25">
      <c r="A5" s="39">
        <v>3</v>
      </c>
      <c r="C5" s="32"/>
      <c r="E5" s="35"/>
    </row>
    <row r="6" spans="1:13" ht="21" x14ac:dyDescent="0.25">
      <c r="B6" s="26" t="s">
        <v>6</v>
      </c>
      <c r="C6" s="43">
        <v>2</v>
      </c>
      <c r="E6" s="36"/>
      <c r="F6" s="86" t="s">
        <v>30</v>
      </c>
      <c r="G6" s="87"/>
      <c r="H6" s="33">
        <v>13</v>
      </c>
      <c r="I6" s="34"/>
    </row>
    <row r="7" spans="1:13" x14ac:dyDescent="0.25">
      <c r="E7" s="36"/>
      <c r="I7" s="35"/>
    </row>
    <row r="8" spans="1:13" ht="18.75" x14ac:dyDescent="0.25">
      <c r="A8" s="39" t="s">
        <v>13</v>
      </c>
      <c r="B8" s="88" t="s">
        <v>23</v>
      </c>
      <c r="C8" s="87"/>
      <c r="D8" s="33">
        <v>11</v>
      </c>
      <c r="E8" s="37"/>
      <c r="I8" s="36"/>
    </row>
    <row r="9" spans="1:13" x14ac:dyDescent="0.25">
      <c r="A9" s="39">
        <v>4</v>
      </c>
      <c r="I9" s="36"/>
    </row>
    <row r="10" spans="1:13" ht="21" x14ac:dyDescent="0.25">
      <c r="C10" s="32"/>
      <c r="F10" s="26" t="s">
        <v>6</v>
      </c>
      <c r="G10" s="44">
        <v>1</v>
      </c>
      <c r="H10" s="32"/>
      <c r="I10" s="36"/>
      <c r="J10" s="86" t="s">
        <v>30</v>
      </c>
      <c r="K10" s="88"/>
      <c r="L10" s="33">
        <v>7</v>
      </c>
      <c r="M10" s="34"/>
    </row>
    <row r="11" spans="1:13" x14ac:dyDescent="0.25">
      <c r="C11" s="32"/>
      <c r="I11" s="36"/>
      <c r="M11" s="35"/>
    </row>
    <row r="12" spans="1:13" ht="18.75" x14ac:dyDescent="0.25">
      <c r="A12" s="39" t="s">
        <v>14</v>
      </c>
      <c r="B12" s="88" t="s">
        <v>32</v>
      </c>
      <c r="C12" s="87"/>
      <c r="D12" s="33">
        <v>9</v>
      </c>
      <c r="E12" s="34"/>
      <c r="I12" s="36"/>
      <c r="M12" s="36"/>
    </row>
    <row r="13" spans="1:13" x14ac:dyDescent="0.25">
      <c r="A13" s="39">
        <v>3</v>
      </c>
      <c r="C13" s="32"/>
      <c r="E13" s="35"/>
      <c r="I13" s="36"/>
      <c r="M13" s="36"/>
    </row>
    <row r="14" spans="1:13" ht="21" x14ac:dyDescent="0.25">
      <c r="B14" s="26" t="s">
        <v>6</v>
      </c>
      <c r="C14" s="43">
        <v>5</v>
      </c>
      <c r="E14" s="36"/>
      <c r="F14" s="86" t="s">
        <v>32</v>
      </c>
      <c r="G14" s="87"/>
      <c r="H14" s="33">
        <v>9</v>
      </c>
      <c r="I14" s="37"/>
      <c r="M14" s="36"/>
    </row>
    <row r="15" spans="1:13" x14ac:dyDescent="0.25">
      <c r="E15" s="36"/>
      <c r="M15" s="36"/>
    </row>
    <row r="16" spans="1:13" ht="18.75" x14ac:dyDescent="0.25">
      <c r="A16" s="39" t="s">
        <v>15</v>
      </c>
      <c r="B16" s="88" t="s">
        <v>33</v>
      </c>
      <c r="C16" s="87"/>
      <c r="D16" s="33">
        <v>8</v>
      </c>
      <c r="E16" s="37"/>
      <c r="M16" s="36"/>
    </row>
    <row r="17" spans="1:15" ht="15" customHeight="1" x14ac:dyDescent="0.25">
      <c r="A17" s="39">
        <v>4</v>
      </c>
      <c r="M17" s="36"/>
    </row>
    <row r="18" spans="1:15" ht="21" x14ac:dyDescent="0.25">
      <c r="B18" s="26"/>
      <c r="J18" s="26" t="s">
        <v>6</v>
      </c>
      <c r="K18" s="44">
        <v>3</v>
      </c>
      <c r="L18" s="32"/>
      <c r="M18" s="36"/>
      <c r="N18" s="86" t="s">
        <v>41</v>
      </c>
      <c r="O18" s="88"/>
    </row>
    <row r="19" spans="1:15" ht="15" customHeight="1" x14ac:dyDescent="0.25">
      <c r="M19" s="36"/>
    </row>
    <row r="20" spans="1:15" ht="18.75" x14ac:dyDescent="0.25">
      <c r="A20" s="39" t="s">
        <v>12</v>
      </c>
      <c r="B20" s="88" t="s">
        <v>42</v>
      </c>
      <c r="C20" s="87"/>
      <c r="D20" s="33">
        <v>7</v>
      </c>
      <c r="E20" s="34"/>
      <c r="M20" s="36"/>
    </row>
    <row r="21" spans="1:15" ht="15" customHeight="1" x14ac:dyDescent="0.25">
      <c r="A21" s="39">
        <v>4</v>
      </c>
      <c r="E21" s="35"/>
      <c r="M21" s="36"/>
    </row>
    <row r="22" spans="1:15" ht="18.75" x14ac:dyDescent="0.25">
      <c r="B22" s="26" t="s">
        <v>6</v>
      </c>
      <c r="C22" s="32">
        <v>10</v>
      </c>
      <c r="E22" s="36"/>
      <c r="F22" s="86" t="s">
        <v>41</v>
      </c>
      <c r="G22" s="87"/>
      <c r="H22" s="33">
        <v>13</v>
      </c>
      <c r="I22" s="34"/>
      <c r="M22" s="36"/>
    </row>
    <row r="23" spans="1:15" ht="15" customHeight="1" x14ac:dyDescent="0.25">
      <c r="E23" s="36"/>
      <c r="I23" s="35"/>
      <c r="M23" s="36"/>
    </row>
    <row r="24" spans="1:15" ht="18.75" x14ac:dyDescent="0.25">
      <c r="A24" s="39" t="s">
        <v>15</v>
      </c>
      <c r="B24" s="88" t="s">
        <v>41</v>
      </c>
      <c r="C24" s="87"/>
      <c r="D24" s="33">
        <v>8</v>
      </c>
      <c r="E24" s="37"/>
      <c r="I24" s="36"/>
      <c r="M24" s="36"/>
    </row>
    <row r="25" spans="1:15" ht="15" customHeight="1" x14ac:dyDescent="0.25">
      <c r="A25" s="39">
        <v>3</v>
      </c>
      <c r="I25" s="36"/>
      <c r="M25" s="36"/>
    </row>
    <row r="26" spans="1:15" ht="21" x14ac:dyDescent="0.25">
      <c r="F26" s="26" t="s">
        <v>6</v>
      </c>
      <c r="G26" s="44">
        <v>6</v>
      </c>
      <c r="H26" s="32"/>
      <c r="I26" s="36"/>
      <c r="J26" s="86" t="s">
        <v>41</v>
      </c>
      <c r="K26" s="87"/>
      <c r="L26" s="33">
        <v>13</v>
      </c>
      <c r="M26" s="37"/>
    </row>
    <row r="27" spans="1:15" ht="15" customHeight="1" x14ac:dyDescent="0.25">
      <c r="I27" s="36"/>
    </row>
    <row r="28" spans="1:15" ht="18.75" x14ac:dyDescent="0.25">
      <c r="A28" s="39" t="s">
        <v>14</v>
      </c>
      <c r="B28" s="88" t="s">
        <v>40</v>
      </c>
      <c r="C28" s="87"/>
      <c r="D28" s="33">
        <v>13</v>
      </c>
      <c r="E28" s="34"/>
      <c r="I28" s="36"/>
    </row>
    <row r="29" spans="1:15" ht="15" customHeight="1" x14ac:dyDescent="0.25">
      <c r="A29" s="39">
        <v>4</v>
      </c>
      <c r="E29" s="35"/>
      <c r="I29" s="36"/>
    </row>
    <row r="30" spans="1:15" ht="21" x14ac:dyDescent="0.25">
      <c r="B30" s="26" t="s">
        <v>6</v>
      </c>
      <c r="C30" s="43">
        <v>12</v>
      </c>
      <c r="E30" s="36"/>
      <c r="F30" s="86" t="s">
        <v>40</v>
      </c>
      <c r="G30" s="87"/>
      <c r="H30" s="33">
        <v>1</v>
      </c>
      <c r="I30" s="37"/>
    </row>
    <row r="31" spans="1:15" ht="15" customHeight="1" x14ac:dyDescent="0.25">
      <c r="E31" s="36"/>
    </row>
    <row r="32" spans="1:15" ht="18.75" x14ac:dyDescent="0.25">
      <c r="A32" s="39" t="s">
        <v>13</v>
      </c>
      <c r="B32" s="88" t="s">
        <v>27</v>
      </c>
      <c r="C32" s="87"/>
      <c r="D32" s="33">
        <v>6</v>
      </c>
      <c r="E32" s="37"/>
    </row>
    <row r="33" spans="1:10" x14ac:dyDescent="0.25">
      <c r="A33" s="39">
        <v>3</v>
      </c>
      <c r="J33" s="30">
        <v>13</v>
      </c>
    </row>
    <row r="36" spans="1:10" ht="18.75" x14ac:dyDescent="0.25">
      <c r="A36" s="41"/>
      <c r="B36" s="88" t="s">
        <v>32</v>
      </c>
      <c r="C36" s="87"/>
      <c r="D36" s="33">
        <v>7</v>
      </c>
      <c r="E36" s="34"/>
      <c r="F36" s="91"/>
      <c r="G36" s="91"/>
    </row>
    <row r="37" spans="1:10" x14ac:dyDescent="0.25">
      <c r="A37" s="41"/>
      <c r="E37" s="35"/>
    </row>
    <row r="38" spans="1:10" ht="21" x14ac:dyDescent="0.25">
      <c r="A38" s="41"/>
      <c r="B38" s="26" t="s">
        <v>6</v>
      </c>
      <c r="C38" s="44">
        <v>4</v>
      </c>
      <c r="E38" s="36"/>
      <c r="F38" s="86" t="s">
        <v>40</v>
      </c>
      <c r="G38" s="88"/>
    </row>
    <row r="39" spans="1:10" x14ac:dyDescent="0.25">
      <c r="A39" s="41"/>
      <c r="E39" s="36"/>
    </row>
    <row r="40" spans="1:10" ht="18.75" x14ac:dyDescent="0.25">
      <c r="A40" s="41"/>
      <c r="B40" s="88" t="s">
        <v>40</v>
      </c>
      <c r="C40" s="87"/>
      <c r="D40" s="33">
        <v>13</v>
      </c>
      <c r="E40" s="37"/>
    </row>
  </sheetData>
  <mergeCells count="20">
    <mergeCell ref="B36:C36"/>
    <mergeCell ref="F36:G36"/>
    <mergeCell ref="F38:G38"/>
    <mergeCell ref="B40:C40"/>
    <mergeCell ref="B32:C32"/>
    <mergeCell ref="B1:K1"/>
    <mergeCell ref="N18:O18"/>
    <mergeCell ref="J26:K26"/>
    <mergeCell ref="B28:C28"/>
    <mergeCell ref="F30:G30"/>
    <mergeCell ref="F6:G6"/>
    <mergeCell ref="J10:K10"/>
    <mergeCell ref="B12:C12"/>
    <mergeCell ref="F14:G14"/>
    <mergeCell ref="B16:C16"/>
    <mergeCell ref="B4:C4"/>
    <mergeCell ref="B8:C8"/>
    <mergeCell ref="B20:C20"/>
    <mergeCell ref="F22:G22"/>
    <mergeCell ref="B24:C24"/>
  </mergeCells>
  <pageMargins left="0.25" right="0.25" top="0.75" bottom="0.75" header="0.3" footer="0.3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Регистрация</vt:lpstr>
      <vt:lpstr>A</vt:lpstr>
      <vt:lpstr>B</vt:lpstr>
      <vt:lpstr>C</vt:lpstr>
      <vt:lpstr>D</vt:lpstr>
      <vt:lpstr>KA</vt:lpstr>
      <vt:lpstr>KB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РФП</dc:creator>
  <cp:lastModifiedBy>Дмитрий</cp:lastModifiedBy>
  <cp:lastPrinted>2022-06-12T14:12:08Z</cp:lastPrinted>
  <dcterms:created xsi:type="dcterms:W3CDTF">2013-04-20T08:50:15Z</dcterms:created>
  <dcterms:modified xsi:type="dcterms:W3CDTF">2022-06-15T19:57:24Z</dcterms:modified>
</cp:coreProperties>
</file>